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35" windowWidth="14460" windowHeight="4455"/>
  </bookViews>
  <sheets>
    <sheet name="LT" sheetId="3" r:id="rId1"/>
    <sheet name="ASB-decomposition" sheetId="5" r:id="rId2"/>
    <sheet name="NL-decomposition" sheetId="6" r:id="rId3"/>
    <sheet name="Comparison" sheetId="7" r:id="rId4"/>
  </sheets>
  <calcPr calcId="145621"/>
</workbook>
</file>

<file path=xl/calcChain.xml><?xml version="1.0" encoding="utf-8"?>
<calcChain xmlns="http://schemas.openxmlformats.org/spreadsheetml/2006/main">
  <c r="F37" i="7" l="1"/>
  <c r="G37" i="7"/>
  <c r="H37" i="7"/>
  <c r="E37" i="7"/>
  <c r="H3" i="6"/>
  <c r="H3" i="5"/>
  <c r="K14" i="5"/>
  <c r="K4" i="5"/>
  <c r="K5" i="5"/>
  <c r="K6" i="5"/>
  <c r="K7" i="5"/>
  <c r="K8" i="5"/>
  <c r="K9" i="5"/>
  <c r="K10" i="5"/>
  <c r="K11" i="5"/>
  <c r="K12" i="5"/>
  <c r="K13" i="5"/>
  <c r="K3" i="5"/>
  <c r="J4" i="5"/>
  <c r="J5" i="5"/>
  <c r="J6" i="5"/>
  <c r="J7" i="5"/>
  <c r="J8" i="5"/>
  <c r="J9" i="5"/>
  <c r="J10" i="5"/>
  <c r="J11" i="5"/>
  <c r="J12" i="5"/>
  <c r="J13" i="5"/>
  <c r="J14" i="5"/>
  <c r="J3" i="5"/>
  <c r="L49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J3" i="6"/>
  <c r="M38" i="3"/>
  <c r="L38" i="3"/>
  <c r="E14" i="6"/>
  <c r="F14" i="6"/>
  <c r="G14" i="6"/>
  <c r="E13" i="6"/>
  <c r="E12" i="6"/>
  <c r="E11" i="6"/>
  <c r="E10" i="6"/>
  <c r="E9" i="6"/>
  <c r="E8" i="6"/>
  <c r="E7" i="6"/>
  <c r="E6" i="6"/>
  <c r="E5" i="6"/>
  <c r="E4" i="6"/>
  <c r="E3" i="6"/>
  <c r="J14" i="6"/>
  <c r="J13" i="6"/>
  <c r="J12" i="6"/>
  <c r="J11" i="6"/>
  <c r="J10" i="6"/>
  <c r="J9" i="6"/>
  <c r="J8" i="6"/>
  <c r="J7" i="6"/>
  <c r="J6" i="6"/>
  <c r="J5" i="6"/>
  <c r="J4" i="6"/>
  <c r="K14" i="6"/>
  <c r="K13" i="6"/>
  <c r="K12" i="6"/>
  <c r="K11" i="6"/>
  <c r="K10" i="6"/>
  <c r="K9" i="6"/>
  <c r="K8" i="6"/>
  <c r="K7" i="6"/>
  <c r="K6" i="6"/>
  <c r="K5" i="6"/>
  <c r="K4" i="6"/>
  <c r="K3" i="6"/>
  <c r="K16" i="6"/>
  <c r="E18" i="6"/>
  <c r="E19" i="6"/>
  <c r="E20" i="6"/>
  <c r="E21" i="6"/>
  <c r="E22" i="6"/>
  <c r="E23" i="6"/>
  <c r="E24" i="6"/>
  <c r="E25" i="6"/>
  <c r="E26" i="6"/>
  <c r="E27" i="6"/>
  <c r="E28" i="6"/>
  <c r="E29" i="6"/>
  <c r="F29" i="6"/>
  <c r="E14" i="5"/>
  <c r="F14" i="5"/>
  <c r="E13" i="5"/>
  <c r="E12" i="5"/>
  <c r="E11" i="5"/>
  <c r="E10" i="5"/>
  <c r="E9" i="5"/>
  <c r="E8" i="5"/>
  <c r="E7" i="5"/>
  <c r="E6" i="5"/>
  <c r="E5" i="5"/>
  <c r="E4" i="5"/>
  <c r="E3" i="5"/>
  <c r="E29" i="5"/>
  <c r="F29" i="5"/>
  <c r="E28" i="5"/>
  <c r="E27" i="5"/>
  <c r="E26" i="5"/>
  <c r="E25" i="5"/>
  <c r="E24" i="5"/>
  <c r="E23" i="5"/>
  <c r="E22" i="5"/>
  <c r="E21" i="5"/>
  <c r="E20" i="5"/>
  <c r="E19" i="5"/>
  <c r="E18" i="5"/>
  <c r="M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J16" i="6"/>
  <c r="L16" i="6"/>
  <c r="J16" i="5"/>
  <c r="F28" i="5"/>
  <c r="G29" i="5"/>
  <c r="F13" i="5"/>
  <c r="G14" i="5"/>
  <c r="F28" i="6"/>
  <c r="G29" i="6"/>
  <c r="F13" i="6"/>
  <c r="F12" i="5"/>
  <c r="G13" i="5"/>
  <c r="G28" i="6"/>
  <c r="F27" i="6"/>
  <c r="G28" i="5"/>
  <c r="F27" i="5"/>
  <c r="G13" i="6"/>
  <c r="F12" i="6"/>
  <c r="F11" i="5"/>
  <c r="G12" i="5"/>
  <c r="F11" i="6"/>
  <c r="G12" i="6"/>
  <c r="G27" i="6"/>
  <c r="F26" i="6"/>
  <c r="G27" i="5"/>
  <c r="F26" i="5"/>
  <c r="F10" i="5"/>
  <c r="G11" i="5"/>
  <c r="F25" i="5"/>
  <c r="G26" i="5"/>
  <c r="G11" i="6"/>
  <c r="F10" i="6"/>
  <c r="F25" i="6"/>
  <c r="G26" i="6"/>
  <c r="F9" i="5"/>
  <c r="G10" i="5"/>
  <c r="F24" i="6"/>
  <c r="G25" i="6"/>
  <c r="G25" i="5"/>
  <c r="F24" i="5"/>
  <c r="G10" i="6"/>
  <c r="F9" i="6"/>
  <c r="G9" i="5"/>
  <c r="F8" i="5"/>
  <c r="F8" i="6"/>
  <c r="G9" i="6"/>
  <c r="G24" i="6"/>
  <c r="F23" i="6"/>
  <c r="F23" i="5"/>
  <c r="G24" i="5"/>
  <c r="G23" i="5"/>
  <c r="F22" i="5"/>
  <c r="F7" i="6"/>
  <c r="G8" i="6"/>
  <c r="F22" i="6"/>
  <c r="G23" i="6"/>
  <c r="F7" i="5"/>
  <c r="G8" i="5"/>
  <c r="F6" i="5"/>
  <c r="G7" i="5"/>
  <c r="G7" i="6"/>
  <c r="F6" i="6"/>
  <c r="F21" i="5"/>
  <c r="G22" i="5"/>
  <c r="F21" i="6"/>
  <c r="G22" i="6"/>
  <c r="G21" i="5"/>
  <c r="F20" i="5"/>
  <c r="F5" i="5"/>
  <c r="G6" i="5"/>
  <c r="G6" i="6"/>
  <c r="F5" i="6"/>
  <c r="F20" i="6"/>
  <c r="G21" i="6"/>
  <c r="F19" i="6"/>
  <c r="G20" i="6"/>
  <c r="F4" i="5"/>
  <c r="G5" i="5"/>
  <c r="F4" i="6"/>
  <c r="G5" i="6"/>
  <c r="F19" i="5"/>
  <c r="G20" i="5"/>
  <c r="F3" i="6"/>
  <c r="G3" i="6"/>
  <c r="G4" i="6"/>
  <c r="G19" i="6"/>
  <c r="F18" i="6"/>
  <c r="G18" i="6"/>
  <c r="G19" i="5"/>
  <c r="K16" i="5"/>
  <c r="L16" i="5"/>
  <c r="F18" i="5"/>
  <c r="G18" i="5"/>
  <c r="F3" i="5"/>
  <c r="G3" i="5"/>
  <c r="G4" i="5"/>
</calcChain>
</file>

<file path=xl/sharedStrings.xml><?xml version="1.0" encoding="utf-8"?>
<sst xmlns="http://schemas.openxmlformats.org/spreadsheetml/2006/main" count="145" uniqueCount="61">
  <si>
    <t>Year</t>
  </si>
  <si>
    <t>Age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</si>
  <si>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</si>
  <si>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</si>
  <si>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</si>
  <si>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</si>
  <si>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</si>
  <si>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</si>
  <si>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</si>
  <si>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</si>
  <si>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</si>
  <si>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</si>
  <si>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</si>
  <si>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</si>
  <si>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</si>
  <si>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</si>
  <si>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France</t>
  </si>
  <si>
    <t>Poland</t>
  </si>
  <si>
    <t>п(x)</t>
  </si>
  <si>
    <t>0</t>
  </si>
  <si>
    <t>1-4</t>
  </si>
  <si>
    <t>5-9</t>
  </si>
  <si>
    <t>10-14</t>
  </si>
  <si>
    <t>15-19</t>
  </si>
  <si>
    <t>85-89</t>
  </si>
  <si>
    <t>90-94</t>
  </si>
  <si>
    <t>95-99</t>
  </si>
  <si>
    <t>100-104</t>
  </si>
  <si>
    <t>105-109</t>
  </si>
  <si>
    <t>110+</t>
  </si>
  <si>
    <t>mx</t>
  </si>
  <si>
    <t>qx</t>
  </si>
  <si>
    <t>ax</t>
  </si>
  <si>
    <t>lx</t>
  </si>
  <si>
    <t>dx</t>
  </si>
  <si>
    <t>Lx</t>
  </si>
  <si>
    <t>Tx</t>
  </si>
  <si>
    <t>ex</t>
  </si>
  <si>
    <t>l</t>
  </si>
  <si>
    <t>L</t>
  </si>
  <si>
    <t>h</t>
  </si>
  <si>
    <t>Health</t>
  </si>
  <si>
    <t>Mortality</t>
  </si>
  <si>
    <t>Lh</t>
  </si>
  <si>
    <t>Th</t>
  </si>
  <si>
    <t xml:space="preserve">Nusselder and Looman </t>
  </si>
  <si>
    <t>HLE(30)</t>
  </si>
  <si>
    <t>LIFE TABLES</t>
  </si>
  <si>
    <t>France vs. Poland</t>
  </si>
  <si>
    <t>Poland ages 30+</t>
  </si>
  <si>
    <t>France ages 30+</t>
  </si>
  <si>
    <t>Males</t>
  </si>
  <si>
    <t>Andreev-Shkolnikov-Begun</t>
  </si>
  <si>
    <t>Nusselder-Looman</t>
  </si>
  <si>
    <t>Total</t>
  </si>
  <si>
    <t>ASB</t>
  </si>
  <si>
    <t>ASB components</t>
  </si>
  <si>
    <t>NL components</t>
  </si>
  <si>
    <t>Health components</t>
  </si>
  <si>
    <t>NL</t>
  </si>
  <si>
    <t>Mortality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</si>
</sst>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Courier"/>
      <family val="3"/>
    </font>
    <font>
      <sz val="10"/>
      <color indexed="63"/>
      <name val="Courier"/>
      <family val="3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65" fontId="4" fillId="0" borderId="0" xfId="1" applyNumberFormat="1" applyFont="1" applyBorder="1"/>
    <xf numFmtId="0" fontId="5" fillId="0" borderId="0" xfId="0" applyFont="1"/>
    <xf numFmtId="0" fontId="5" fillId="0" borderId="0" xfId="0" applyFont="1" applyBorder="1"/>
    <xf numFmtId="0" fontId="4" fillId="0" borderId="0" xfId="1" applyFont="1" applyBorder="1"/>
    <xf numFmtId="0" fontId="6" fillId="0" borderId="0" xfId="0" applyFont="1"/>
    <xf numFmtId="0" fontId="7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4" fontId="4" fillId="0" borderId="0" xfId="1" applyNumberFormat="1" applyFont="1" applyBorder="1"/>
    <xf numFmtId="1" fontId="4" fillId="0" borderId="0" xfId="1" applyNumberFormat="1" applyFont="1" applyFill="1" applyBorder="1" applyProtection="1">
      <protection locked="0"/>
    </xf>
    <xf numFmtId="2" fontId="4" fillId="0" borderId="0" xfId="1" applyNumberFormat="1" applyFont="1" applyFill="1" applyBorder="1" applyProtection="1">
      <protection locked="0"/>
    </xf>
    <xf numFmtId="165" fontId="5" fillId="0" borderId="0" xfId="0" applyNumberFormat="1" applyFont="1"/>
    <xf numFmtId="164" fontId="6" fillId="0" borderId="0" xfId="0" applyNumberFormat="1" applyFont="1" applyFill="1" applyBorder="1"/>
    <xf numFmtId="164" fontId="5" fillId="0" borderId="0" xfId="0" applyNumberFormat="1" applyFont="1"/>
    <xf numFmtId="166" fontId="4" fillId="0" borderId="0" xfId="1" applyNumberFormat="1" applyFont="1" applyBorder="1"/>
    <xf numFmtId="0" fontId="4" fillId="0" borderId="0" xfId="1" applyFont="1"/>
    <xf numFmtId="164" fontId="4" fillId="0" borderId="0" xfId="1" quotePrefix="1" applyNumberFormat="1" applyFont="1" applyAlignment="1">
      <alignment horizontal="left"/>
    </xf>
    <xf numFmtId="164" fontId="4" fillId="0" borderId="0" xfId="1" applyNumberFormat="1" applyFont="1"/>
    <xf numFmtId="0" fontId="8" fillId="0" borderId="0" xfId="1" applyFont="1" applyBorder="1"/>
    <xf numFmtId="164" fontId="8" fillId="0" borderId="0" xfId="1" applyNumberFormat="1" applyFont="1" applyBorder="1"/>
    <xf numFmtId="0" fontId="6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164" fontId="5" fillId="0" borderId="0" xfId="0" applyNumberFormat="1" applyFont="1" applyBorder="1"/>
    <xf numFmtId="164" fontId="5" fillId="0" borderId="8" xfId="0" applyNumberFormat="1" applyFont="1" applyBorder="1"/>
    <xf numFmtId="0" fontId="9" fillId="0" borderId="4" xfId="0" applyFont="1" applyBorder="1" applyAlignment="1">
      <alignment horizontal="center"/>
    </xf>
    <xf numFmtId="164" fontId="9" fillId="0" borderId="5" xfId="0" applyNumberFormat="1" applyFont="1" applyBorder="1"/>
    <xf numFmtId="164" fontId="9" fillId="0" borderId="6" xfId="0" applyNumberFormat="1" applyFont="1" applyBorder="1"/>
    <xf numFmtId="0" fontId="3" fillId="0" borderId="0" xfId="1" applyFont="1" applyBorder="1"/>
    <xf numFmtId="164" fontId="3" fillId="0" borderId="0" xfId="1" applyNumberFormat="1" applyFont="1" applyBorder="1"/>
    <xf numFmtId="0" fontId="9" fillId="0" borderId="0" xfId="0" applyFont="1"/>
    <xf numFmtId="2" fontId="3" fillId="0" borderId="0" xfId="1" applyNumberFormat="1" applyFont="1" applyFill="1" applyBorder="1" applyProtection="1">
      <protection locked="0"/>
    </xf>
    <xf numFmtId="165" fontId="9" fillId="0" borderId="0" xfId="0" applyNumberFormat="1" applyFont="1"/>
    <xf numFmtId="0" fontId="3" fillId="0" borderId="0" xfId="1" applyFont="1" applyBorder="1" applyAlignment="1">
      <alignment horizontal="right"/>
    </xf>
    <xf numFmtId="164" fontId="10" fillId="0" borderId="0" xfId="0" applyNumberFormat="1" applyFont="1"/>
    <xf numFmtId="0" fontId="6" fillId="0" borderId="0" xfId="0" quotePrefix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/>
    <xf numFmtId="165" fontId="10" fillId="0" borderId="0" xfId="0" applyNumberFormat="1" applyFont="1"/>
    <xf numFmtId="0" fontId="10" fillId="0" borderId="0" xfId="0" applyFont="1"/>
    <xf numFmtId="164" fontId="6" fillId="0" borderId="0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Border="1" applyAlignment="1">
      <alignment vertical="center" wrapText="1"/>
    </xf>
    <xf numFmtId="0" fontId="11" fillId="0" borderId="0" xfId="0" applyFont="1" applyBorder="1"/>
    <xf numFmtId="49" fontId="11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3" fillId="0" borderId="0" xfId="1" applyFont="1" applyBorder="1"/>
    <xf numFmtId="1" fontId="11" fillId="0" borderId="0" xfId="0" applyNumberFormat="1" applyFont="1"/>
    <xf numFmtId="49" fontId="11" fillId="0" borderId="0" xfId="0" applyNumberFormat="1" applyFont="1"/>
    <xf numFmtId="0" fontId="11" fillId="0" borderId="0" xfId="0" applyFont="1" applyAlignment="1">
      <alignment horizontal="center"/>
    </xf>
    <xf numFmtId="0" fontId="14" fillId="0" borderId="0" xfId="0" quotePrefix="1" applyFont="1" applyAlignment="1">
      <alignment horizontal="left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quotePrefix="1" applyFont="1" applyFill="1" applyBorder="1" applyAlignment="1">
      <alignment horizontal="left"/>
    </xf>
    <xf numFmtId="0" fontId="14" fillId="0" borderId="0" xfId="0" applyFont="1" applyFill="1" applyBorder="1"/>
    <xf numFmtId="164" fontId="14" fillId="0" borderId="0" xfId="0" applyNumberFormat="1" applyFont="1" applyFill="1" applyBorder="1"/>
    <xf numFmtId="2" fontId="14" fillId="0" borderId="0" xfId="0" applyNumberFormat="1" applyFont="1" applyFill="1" applyBorder="1"/>
  </cellXfs>
  <cellStyles count="2">
    <cellStyle name="Normal" xfId="0" builtinId="0"/>
    <cellStyle name="Normal_HLdecom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Comparison!$M$5</c:f>
              <c:strCache>
                <c:ptCount val="1"/>
                <c:pt idx="0">
                  <c:v>ASB components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Comparison!$L$6:$L$17</c:f>
              <c:numCache>
                <c:formatCode>General</c:formatCode>
                <c:ptCount val="12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</c:numCache>
            </c:numRef>
          </c:xVal>
          <c:yVal>
            <c:numRef>
              <c:f>Comparison!$M$6:$M$17</c:f>
              <c:numCache>
                <c:formatCode>0.000</c:formatCode>
                <c:ptCount val="12"/>
                <c:pt idx="0">
                  <c:v>6.9880956245602491E-2</c:v>
                </c:pt>
                <c:pt idx="1">
                  <c:v>0.10106671511489976</c:v>
                </c:pt>
                <c:pt idx="2">
                  <c:v>0.14097889686562248</c:v>
                </c:pt>
                <c:pt idx="3">
                  <c:v>0.17311783826744592</c:v>
                </c:pt>
                <c:pt idx="4">
                  <c:v>0.20822228932742909</c:v>
                </c:pt>
                <c:pt idx="5">
                  <c:v>0.23462748025839103</c:v>
                </c:pt>
                <c:pt idx="6">
                  <c:v>0.25935018590932046</c:v>
                </c:pt>
                <c:pt idx="7">
                  <c:v>0.25797997214317664</c:v>
                </c:pt>
                <c:pt idx="8">
                  <c:v>0.21252840559232558</c:v>
                </c:pt>
                <c:pt idx="9">
                  <c:v>0.15817568721727698</c:v>
                </c:pt>
                <c:pt idx="10">
                  <c:v>9.7871022609917729E-2</c:v>
                </c:pt>
                <c:pt idx="11">
                  <c:v>5.6576227063461694E-2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Comparison!$N$5</c:f>
              <c:strCache>
                <c:ptCount val="1"/>
                <c:pt idx="0">
                  <c:v>NL components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Comparison!$L$6:$L$17</c:f>
              <c:numCache>
                <c:formatCode>General</c:formatCode>
                <c:ptCount val="12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</c:numCache>
            </c:numRef>
          </c:xVal>
          <c:yVal>
            <c:numRef>
              <c:f>Comparison!$N$6:$N$17</c:f>
              <c:numCache>
                <c:formatCode>0.000</c:formatCode>
                <c:ptCount val="12"/>
                <c:pt idx="0">
                  <c:v>5.2387709789818845E-3</c:v>
                </c:pt>
                <c:pt idx="1">
                  <c:v>1.9683191459436897E-2</c:v>
                </c:pt>
                <c:pt idx="2">
                  <c:v>4.3085548070481858E-2</c:v>
                </c:pt>
                <c:pt idx="3">
                  <c:v>7.4899937467666364E-2</c:v>
                </c:pt>
                <c:pt idx="4">
                  <c:v>0.11281258763020789</c:v>
                </c:pt>
                <c:pt idx="5">
                  <c:v>0.15043915310106618</c:v>
                </c:pt>
                <c:pt idx="6">
                  <c:v>0.20487080521719533</c:v>
                </c:pt>
                <c:pt idx="7">
                  <c:v>0.25813675179017481</c:v>
                </c:pt>
                <c:pt idx="8">
                  <c:v>0.28490595490458609</c:v>
                </c:pt>
                <c:pt idx="9">
                  <c:v>0.28794729127003271</c:v>
                </c:pt>
                <c:pt idx="10">
                  <c:v>0.24553686953430229</c:v>
                </c:pt>
                <c:pt idx="11">
                  <c:v>0.27950994875295759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43552"/>
        <c:axId val="50744128"/>
      </c:scatterChart>
      <c:valAx>
        <c:axId val="50743552"/>
        <c:scaling>
          <c:orientation val="minMax"/>
          <c:max val="85"/>
          <c:min val="3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744128"/>
        <c:crosses val="autoZero"/>
        <c:crossBetween val="midCat"/>
      </c:valAx>
      <c:valAx>
        <c:axId val="50744128"/>
        <c:scaling>
          <c:orientation val="minMax"/>
          <c:max val="0.4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5074355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8</xdr:row>
      <xdr:rowOff>4763</xdr:rowOff>
    </xdr:from>
    <xdr:to>
      <xdr:col>2</xdr:col>
      <xdr:colOff>138113</xdr:colOff>
      <xdr:row>9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390650" y="1409700"/>
          <a:ext cx="5238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528638</xdr:colOff>
      <xdr:row>7</xdr:row>
      <xdr:rowOff>138113</xdr:rowOff>
    </xdr:from>
    <xdr:ext cx="119135" cy="255744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176338" y="1343706"/>
          <a:ext cx="119135" cy="246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64008" tIns="73152" rIns="0" bIns="0" anchor="t" upright="1">
          <a:spAutoFit/>
        </a:bodyPr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/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4</xdr:row>
      <xdr:rowOff>4763</xdr:rowOff>
    </xdr:from>
    <xdr:to>
      <xdr:col>22</xdr:col>
      <xdr:colOff>295275</xdr:colOff>
      <xdr:row>23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0.09583</cdr:x>
      <cdr:y>0.03678</cdr:y>
    </cdr:from>
    <cdr:to>
      <cdr:x>0.29375</cdr:x>
      <cdr:y>0.11535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50" y="128588"/>
          <a:ext cx="9048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HLE years</a:t>
          </a:r>
        </a:p>
      </cdr:txBody>
    </cdr:sp>
  </cdr:relSizeAnchor>
  <cdr:relSizeAnchor xmlns:cdr="http://schemas.openxmlformats.org/drawingml/2006/chartDrawing">
    <cdr:from>
      <cdr:x>0.79861</cdr:x>
      <cdr:y>0.89988</cdr:y>
    </cdr:from>
    <cdr:to>
      <cdr:x>0.99653</cdr:x>
      <cdr:y>0.98378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51250" y="3260725"/>
          <a:ext cx="9048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Age</a:t>
          </a:r>
        </a:p>
      </cdr:txBody>
    </cdr:sp>
  </cdr:relSizeAnchor>
  <cdr:relSizeAnchor xmlns:cdr="http://schemas.openxmlformats.org/drawingml/2006/chartDrawing">
    <cdr:from>
      <cdr:x>0.69375</cdr:x>
      <cdr:y>0.7717</cdr:y>
    </cdr:from>
    <cdr:to>
      <cdr:x>0.99167</cdr:x>
      <cdr:y>0.89481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71827" y="2803525"/>
          <a:ext cx="1362074" cy="439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392D93"/>
              </a:solidFill>
            </a:rPr>
            <a:t>Andreev-Shkolnikov-Begun components</a:t>
          </a:r>
        </a:p>
      </cdr:txBody>
    </cdr:sp>
  </cdr:relSizeAnchor>
  <cdr:relSizeAnchor xmlns:cdr="http://schemas.openxmlformats.org/drawingml/2006/chartDrawing">
    <cdr:from>
      <cdr:x>0.72292</cdr:x>
      <cdr:y>0.35564</cdr:y>
    </cdr:from>
    <cdr:to>
      <cdr:x>0.99792</cdr:x>
      <cdr:y>0.47632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305176" y="1289050"/>
          <a:ext cx="1257299" cy="439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FF0000"/>
              </a:solidFill>
            </a:rPr>
            <a:t>Nusselder-Looman components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="160" zoomScaleNormal="125" workbookViewId="0"/>
  </sheetViews>
  <sheetFormatPr defaultColWidth="9.140625" defaultRowHeight="12" x14ac:dyDescent="0.15"/>
  <cols>
    <col min="1" max="16384" width="9.140625" style="52"/>
  </cols>
  <sheetData>
    <row r="1" spans="1:13" x14ac:dyDescent="0.15">
      <c r="A1" s="52" t="s">
        <v>47</v>
      </c>
      <c r="C1" s="52" t="s">
        <v>51</v>
      </c>
    </row>
    <row r="2" spans="1:13" s="54" customFormat="1" x14ac:dyDescent="0.15">
      <c r="A2" s="53" t="s">
        <v>16</v>
      </c>
      <c r="B2" s="53">
        <v>2011</v>
      </c>
    </row>
    <row r="3" spans="1:13" s="54" customFormat="1" x14ac:dyDescent="0.15">
      <c r="A3" s="54" t="s">
        <v>0</v>
      </c>
      <c r="B3" s="54" t="s">
        <v>1</v>
      </c>
      <c r="C3" s="54" t="s">
        <v>30</v>
      </c>
      <c r="D3" s="54" t="s">
        <v>31</v>
      </c>
      <c r="E3" s="54" t="s">
        <v>32</v>
      </c>
      <c r="F3" s="54" t="s">
        <v>33</v>
      </c>
      <c r="G3" s="54" t="s">
        <v>34</v>
      </c>
      <c r="H3" s="54" t="s">
        <v>35</v>
      </c>
      <c r="I3" s="54" t="s">
        <v>36</v>
      </c>
      <c r="J3" s="54" t="s">
        <v>37</v>
      </c>
    </row>
    <row r="4" spans="1:13" s="54" customFormat="1" x14ac:dyDescent="0.15">
      <c r="A4" s="54">
        <v>2011</v>
      </c>
      <c r="B4" s="55" t="s">
        <v>19</v>
      </c>
      <c r="C4" s="54">
        <v>3.65E-3</v>
      </c>
      <c r="D4" s="54">
        <v>3.63E-3</v>
      </c>
      <c r="E4" s="54">
        <v>0.05</v>
      </c>
      <c r="F4" s="54">
        <v>100000</v>
      </c>
      <c r="G4" s="54">
        <v>363</v>
      </c>
      <c r="H4" s="54">
        <v>99656</v>
      </c>
      <c r="I4" s="54">
        <v>7843854</v>
      </c>
      <c r="J4" s="54">
        <v>78.44</v>
      </c>
    </row>
    <row r="5" spans="1:13" s="54" customFormat="1" x14ac:dyDescent="0.15">
      <c r="A5" s="54">
        <v>2011</v>
      </c>
      <c r="B5" s="55" t="s">
        <v>20</v>
      </c>
      <c r="C5" s="54">
        <v>1.7000000000000001E-4</v>
      </c>
      <c r="D5" s="54">
        <v>6.8999999999999997E-4</v>
      </c>
      <c r="E5" s="54">
        <v>1.58</v>
      </c>
      <c r="F5" s="54">
        <v>99637</v>
      </c>
      <c r="G5" s="54">
        <v>69</v>
      </c>
      <c r="H5" s="54">
        <v>398380</v>
      </c>
      <c r="I5" s="54">
        <v>7744198</v>
      </c>
      <c r="J5" s="54">
        <v>77.72</v>
      </c>
    </row>
    <row r="6" spans="1:13" s="54" customFormat="1" x14ac:dyDescent="0.15">
      <c r="A6" s="54">
        <v>2011</v>
      </c>
      <c r="B6" s="55" t="s">
        <v>21</v>
      </c>
      <c r="C6" s="54">
        <v>9.0000000000000006E-5</v>
      </c>
      <c r="D6" s="54">
        <v>4.6999999999999999E-4</v>
      </c>
      <c r="E6" s="54">
        <v>2.4</v>
      </c>
      <c r="F6" s="54">
        <v>99568</v>
      </c>
      <c r="G6" s="54">
        <v>47</v>
      </c>
      <c r="H6" s="54">
        <v>497716</v>
      </c>
      <c r="I6" s="54">
        <v>7345818</v>
      </c>
      <c r="J6" s="54">
        <v>73.78</v>
      </c>
    </row>
    <row r="7" spans="1:13" s="54" customFormat="1" x14ac:dyDescent="0.15">
      <c r="A7" s="54">
        <v>2011</v>
      </c>
      <c r="B7" s="55" t="s">
        <v>22</v>
      </c>
      <c r="C7" s="54">
        <v>1.1E-4</v>
      </c>
      <c r="D7" s="54">
        <v>5.5000000000000003E-4</v>
      </c>
      <c r="E7" s="54">
        <v>3.02</v>
      </c>
      <c r="F7" s="54">
        <v>99521</v>
      </c>
      <c r="G7" s="54">
        <v>55</v>
      </c>
      <c r="H7" s="54">
        <v>497494</v>
      </c>
      <c r="I7" s="54">
        <v>6848102</v>
      </c>
      <c r="J7" s="54">
        <v>68.81</v>
      </c>
    </row>
    <row r="8" spans="1:13" s="54" customFormat="1" x14ac:dyDescent="0.15">
      <c r="A8" s="54">
        <v>2011</v>
      </c>
      <c r="B8" s="55" t="s">
        <v>23</v>
      </c>
      <c r="C8" s="54">
        <v>4.0000000000000002E-4</v>
      </c>
      <c r="D8" s="54">
        <v>2E-3</v>
      </c>
      <c r="E8" s="54">
        <v>3.03</v>
      </c>
      <c r="F8" s="54">
        <v>99466</v>
      </c>
      <c r="G8" s="54">
        <v>199</v>
      </c>
      <c r="H8" s="54">
        <v>496935</v>
      </c>
      <c r="I8" s="54">
        <v>6350608</v>
      </c>
      <c r="J8" s="54">
        <v>63.85</v>
      </c>
    </row>
    <row r="9" spans="1:13" s="54" customFormat="1" x14ac:dyDescent="0.15">
      <c r="A9" s="54">
        <v>2011</v>
      </c>
      <c r="B9" s="55" t="s">
        <v>2</v>
      </c>
      <c r="C9" s="54">
        <v>7.2999999999999996E-4</v>
      </c>
      <c r="D9" s="54">
        <v>3.65E-3</v>
      </c>
      <c r="E9" s="54">
        <v>2.56</v>
      </c>
      <c r="F9" s="54">
        <v>99266</v>
      </c>
      <c r="G9" s="54">
        <v>362</v>
      </c>
      <c r="H9" s="54">
        <v>495446</v>
      </c>
      <c r="I9" s="54">
        <v>5853674</v>
      </c>
      <c r="J9" s="54">
        <v>58.97</v>
      </c>
      <c r="L9" s="52" t="s">
        <v>50</v>
      </c>
    </row>
    <row r="10" spans="1:13" s="54" customFormat="1" x14ac:dyDescent="0.15">
      <c r="A10" s="54">
        <v>2011</v>
      </c>
      <c r="B10" s="55" t="s">
        <v>3</v>
      </c>
      <c r="C10" s="54">
        <v>8.4999999999999995E-4</v>
      </c>
      <c r="D10" s="54">
        <v>4.2300000000000003E-3</v>
      </c>
      <c r="E10" s="54">
        <v>2.5299999999999998</v>
      </c>
      <c r="F10" s="54">
        <v>98904</v>
      </c>
      <c r="G10" s="54">
        <v>418</v>
      </c>
      <c r="H10" s="54">
        <v>493489</v>
      </c>
      <c r="I10" s="54">
        <v>5358228</v>
      </c>
      <c r="J10" s="54">
        <v>54.18</v>
      </c>
      <c r="L10" s="56" t="s">
        <v>38</v>
      </c>
      <c r="M10" s="56" t="s">
        <v>39</v>
      </c>
    </row>
    <row r="11" spans="1:13" s="54" customFormat="1" x14ac:dyDescent="0.15">
      <c r="A11" s="54">
        <v>2011</v>
      </c>
      <c r="B11" s="55" t="s">
        <v>4</v>
      </c>
      <c r="C11" s="54">
        <v>9.3000000000000005E-4</v>
      </c>
      <c r="D11" s="54">
        <v>4.64E-3</v>
      </c>
      <c r="E11" s="54">
        <v>2.56</v>
      </c>
      <c r="F11" s="54">
        <v>98486</v>
      </c>
      <c r="G11" s="54">
        <v>457</v>
      </c>
      <c r="H11" s="54">
        <v>491315</v>
      </c>
      <c r="I11" s="54">
        <v>4864739</v>
      </c>
      <c r="J11" s="54">
        <v>49.4</v>
      </c>
      <c r="K11" s="57">
        <v>30</v>
      </c>
      <c r="L11" s="58">
        <f>F4*F11/F11</f>
        <v>100000</v>
      </c>
      <c r="M11" s="52">
        <f>F4*H11/F11</f>
        <v>498867.85939118249</v>
      </c>
    </row>
    <row r="12" spans="1:13" s="54" customFormat="1" x14ac:dyDescent="0.15">
      <c r="A12" s="54">
        <v>2011</v>
      </c>
      <c r="B12" s="55" t="s">
        <v>5</v>
      </c>
      <c r="C12" s="54">
        <v>1.3500000000000001E-3</v>
      </c>
      <c r="D12" s="54">
        <v>6.7299999999999999E-3</v>
      </c>
      <c r="E12" s="54">
        <v>2.66</v>
      </c>
      <c r="F12" s="54">
        <v>98029</v>
      </c>
      <c r="G12" s="54">
        <v>660</v>
      </c>
      <c r="H12" s="54">
        <v>488596</v>
      </c>
      <c r="I12" s="54">
        <v>4373424</v>
      </c>
      <c r="J12" s="54">
        <v>44.61</v>
      </c>
      <c r="K12" s="57">
        <v>35</v>
      </c>
      <c r="L12" s="58">
        <f>F4*F12/F11</f>
        <v>99535.974656296326</v>
      </c>
      <c r="M12" s="52">
        <f>F4*H12/F11</f>
        <v>496107.06090205716</v>
      </c>
    </row>
    <row r="13" spans="1:13" s="54" customFormat="1" x14ac:dyDescent="0.15">
      <c r="A13" s="54">
        <v>2011</v>
      </c>
      <c r="B13" s="55" t="s">
        <v>6</v>
      </c>
      <c r="C13" s="54">
        <v>2.0799999999999998E-3</v>
      </c>
      <c r="D13" s="54">
        <v>1.0330000000000001E-2</v>
      </c>
      <c r="E13" s="54">
        <v>2.69</v>
      </c>
      <c r="F13" s="54">
        <v>97369</v>
      </c>
      <c r="G13" s="54">
        <v>1006</v>
      </c>
      <c r="H13" s="54">
        <v>484521</v>
      </c>
      <c r="I13" s="54">
        <v>3884827</v>
      </c>
      <c r="J13" s="54">
        <v>39.9</v>
      </c>
      <c r="K13" s="57">
        <v>40</v>
      </c>
      <c r="L13" s="58">
        <f>F4*F13/F11</f>
        <v>98865.82864569583</v>
      </c>
      <c r="M13" s="52">
        <f>F4*H13/F11</f>
        <v>491969.41697297076</v>
      </c>
    </row>
    <row r="14" spans="1:13" s="54" customFormat="1" x14ac:dyDescent="0.15">
      <c r="A14" s="54">
        <v>2011</v>
      </c>
      <c r="B14" s="55" t="s">
        <v>7</v>
      </c>
      <c r="C14" s="54">
        <v>3.3400000000000001E-3</v>
      </c>
      <c r="D14" s="54">
        <v>1.6570000000000001E-2</v>
      </c>
      <c r="E14" s="54">
        <v>2.71</v>
      </c>
      <c r="F14" s="54">
        <v>96362</v>
      </c>
      <c r="G14" s="54">
        <v>1596</v>
      </c>
      <c r="H14" s="54">
        <v>478158</v>
      </c>
      <c r="I14" s="54">
        <v>3400306</v>
      </c>
      <c r="J14" s="54">
        <v>35.29</v>
      </c>
      <c r="K14" s="57">
        <v>45</v>
      </c>
      <c r="L14" s="58">
        <f>F4*F14/F11</f>
        <v>97843.348293158415</v>
      </c>
      <c r="M14" s="52">
        <f>F4*H14/F11</f>
        <v>485508.60020713601</v>
      </c>
    </row>
    <row r="15" spans="1:13" s="54" customFormat="1" x14ac:dyDescent="0.15">
      <c r="A15" s="54">
        <v>2011</v>
      </c>
      <c r="B15" s="55" t="s">
        <v>8</v>
      </c>
      <c r="C15" s="54">
        <v>5.6800000000000002E-3</v>
      </c>
      <c r="D15" s="54">
        <v>2.802E-2</v>
      </c>
      <c r="E15" s="54">
        <v>2.69</v>
      </c>
      <c r="F15" s="54">
        <v>94766</v>
      </c>
      <c r="G15" s="54">
        <v>2655</v>
      </c>
      <c r="H15" s="54">
        <v>467691</v>
      </c>
      <c r="I15" s="54">
        <v>2922149</v>
      </c>
      <c r="J15" s="54">
        <v>30.84</v>
      </c>
      <c r="K15" s="57">
        <v>50</v>
      </c>
      <c r="L15" s="58">
        <f>F4*F15/F11</f>
        <v>96222.813394797224</v>
      </c>
      <c r="M15" s="52">
        <f>F4*H15/F11</f>
        <v>474880.69370265823</v>
      </c>
    </row>
    <row r="16" spans="1:13" s="54" customFormat="1" x14ac:dyDescent="0.15">
      <c r="A16" s="54">
        <v>2011</v>
      </c>
      <c r="B16" s="55" t="s">
        <v>9</v>
      </c>
      <c r="C16" s="54">
        <v>8.5100000000000002E-3</v>
      </c>
      <c r="D16" s="54">
        <v>4.1700000000000001E-2</v>
      </c>
      <c r="E16" s="54">
        <v>2.62</v>
      </c>
      <c r="F16" s="54">
        <v>92111</v>
      </c>
      <c r="G16" s="54">
        <v>3841</v>
      </c>
      <c r="H16" s="54">
        <v>451417</v>
      </c>
      <c r="I16" s="54">
        <v>2454458</v>
      </c>
      <c r="J16" s="54">
        <v>26.65</v>
      </c>
      <c r="K16" s="57">
        <v>55</v>
      </c>
      <c r="L16" s="58">
        <f>F4*F16/F11</f>
        <v>93526.998761245253</v>
      </c>
      <c r="M16" s="52">
        <f>F4*H16/F11</f>
        <v>458356.51767763944</v>
      </c>
    </row>
    <row r="17" spans="1:13" s="54" customFormat="1" x14ac:dyDescent="0.15">
      <c r="A17" s="54">
        <v>2011</v>
      </c>
      <c r="B17" s="55" t="s">
        <v>10</v>
      </c>
      <c r="C17" s="54">
        <v>1.1440000000000001E-2</v>
      </c>
      <c r="D17" s="54">
        <v>5.5690000000000003E-2</v>
      </c>
      <c r="E17" s="54">
        <v>2.6</v>
      </c>
      <c r="F17" s="54">
        <v>88270</v>
      </c>
      <c r="G17" s="54">
        <v>4916</v>
      </c>
      <c r="H17" s="54">
        <v>429537</v>
      </c>
      <c r="I17" s="54">
        <v>2003041</v>
      </c>
      <c r="J17" s="54">
        <v>22.69</v>
      </c>
      <c r="K17" s="57">
        <v>60</v>
      </c>
      <c r="L17" s="58">
        <f>F4*F17/F11</f>
        <v>89626.952054099063</v>
      </c>
      <c r="M17" s="52">
        <f>F4*H17/F11</f>
        <v>436140.16205348982</v>
      </c>
    </row>
    <row r="18" spans="1:13" s="54" customFormat="1" x14ac:dyDescent="0.15">
      <c r="A18" s="54">
        <v>2011</v>
      </c>
      <c r="B18" s="55" t="s">
        <v>11</v>
      </c>
      <c r="C18" s="54">
        <v>1.5699999999999999E-2</v>
      </c>
      <c r="D18" s="54">
        <v>7.5630000000000003E-2</v>
      </c>
      <c r="E18" s="54">
        <v>2.59</v>
      </c>
      <c r="F18" s="54">
        <v>83354</v>
      </c>
      <c r="G18" s="54">
        <v>6304</v>
      </c>
      <c r="H18" s="54">
        <v>401596</v>
      </c>
      <c r="I18" s="54">
        <v>1573504</v>
      </c>
      <c r="J18" s="54">
        <v>18.88</v>
      </c>
      <c r="K18" s="57">
        <v>65</v>
      </c>
      <c r="L18" s="58">
        <f>F4*F18/F11</f>
        <v>84635.379647868729</v>
      </c>
      <c r="M18" s="52">
        <f>F4*H18/F11</f>
        <v>407769.63223199238</v>
      </c>
    </row>
    <row r="19" spans="1:13" s="54" customFormat="1" x14ac:dyDescent="0.15">
      <c r="A19" s="54">
        <v>2011</v>
      </c>
      <c r="B19" s="55" t="s">
        <v>12</v>
      </c>
      <c r="C19" s="54">
        <v>2.3040000000000001E-2</v>
      </c>
      <c r="D19" s="54">
        <v>0.10926</v>
      </c>
      <c r="E19" s="54">
        <v>2.63</v>
      </c>
      <c r="F19" s="54">
        <v>77050</v>
      </c>
      <c r="G19" s="54">
        <v>8418</v>
      </c>
      <c r="H19" s="54">
        <v>365327</v>
      </c>
      <c r="I19" s="54">
        <v>1171909</v>
      </c>
      <c r="J19" s="54">
        <v>15.21</v>
      </c>
      <c r="K19" s="57">
        <v>70</v>
      </c>
      <c r="L19" s="58">
        <f>F4*F19/F11</f>
        <v>78234.469873890703</v>
      </c>
      <c r="M19" s="52">
        <f>F4*H19/F11</f>
        <v>370943.07820400869</v>
      </c>
    </row>
    <row r="20" spans="1:13" s="54" customFormat="1" x14ac:dyDescent="0.15">
      <c r="A20" s="54">
        <v>2011</v>
      </c>
      <c r="B20" s="55" t="s">
        <v>13</v>
      </c>
      <c r="C20" s="54">
        <v>3.7769999999999998E-2</v>
      </c>
      <c r="D20" s="54">
        <v>0.17341999999999999</v>
      </c>
      <c r="E20" s="54">
        <v>2.65</v>
      </c>
      <c r="F20" s="54">
        <v>68632</v>
      </c>
      <c r="G20" s="54">
        <v>11902</v>
      </c>
      <c r="H20" s="54">
        <v>315162</v>
      </c>
      <c r="I20" s="54">
        <v>806582</v>
      </c>
      <c r="J20" s="54">
        <v>11.75</v>
      </c>
      <c r="K20" s="57">
        <v>75</v>
      </c>
      <c r="L20" s="58">
        <f>F4*F20/F11</f>
        <v>69687.06212050443</v>
      </c>
      <c r="M20" s="52">
        <f>F4*H20/F11</f>
        <v>320006.90453465469</v>
      </c>
    </row>
    <row r="21" spans="1:13" s="54" customFormat="1" x14ac:dyDescent="0.15">
      <c r="A21" s="54">
        <v>2011</v>
      </c>
      <c r="B21" s="55" t="s">
        <v>14</v>
      </c>
      <c r="C21" s="54">
        <v>6.6269999999999996E-2</v>
      </c>
      <c r="D21" s="54">
        <v>0.28602</v>
      </c>
      <c r="E21" s="54">
        <v>2.61</v>
      </c>
      <c r="F21" s="54">
        <v>56730</v>
      </c>
      <c r="G21" s="54">
        <v>16226</v>
      </c>
      <c r="H21" s="54">
        <v>244848</v>
      </c>
      <c r="I21" s="54">
        <v>491420</v>
      </c>
      <c r="J21" s="54">
        <v>8.66</v>
      </c>
      <c r="K21" s="57">
        <v>80</v>
      </c>
      <c r="L21" s="58">
        <f>F4*F21/F11</f>
        <v>57602.09572934224</v>
      </c>
      <c r="M21" s="52">
        <f>F4*H21/F11</f>
        <v>248611.98545986231</v>
      </c>
    </row>
    <row r="22" spans="1:13" s="54" customFormat="1" x14ac:dyDescent="0.15">
      <c r="A22" s="54">
        <v>2011</v>
      </c>
      <c r="B22" s="55" t="s">
        <v>24</v>
      </c>
      <c r="C22" s="54">
        <v>0.11992999999999999</v>
      </c>
      <c r="D22" s="54">
        <v>0.46122000000000002</v>
      </c>
      <c r="E22" s="54">
        <v>2.5</v>
      </c>
      <c r="F22" s="54">
        <v>40504</v>
      </c>
      <c r="G22" s="54">
        <v>18681</v>
      </c>
      <c r="H22" s="54">
        <v>155770</v>
      </c>
      <c r="I22" s="54">
        <v>246571</v>
      </c>
      <c r="J22" s="54">
        <v>6.09</v>
      </c>
      <c r="K22" s="57">
        <v>85</v>
      </c>
      <c r="L22" s="58">
        <f>F4*F22/F11</f>
        <v>41126.65759600349</v>
      </c>
      <c r="M22" s="52">
        <f>F4*I22/F11</f>
        <v>250361.47269662694</v>
      </c>
    </row>
    <row r="23" spans="1:13" s="54" customFormat="1" x14ac:dyDescent="0.15">
      <c r="A23" s="54">
        <v>2011</v>
      </c>
      <c r="B23" s="55" t="s">
        <v>25</v>
      </c>
      <c r="C23" s="54">
        <v>0.20716000000000001</v>
      </c>
      <c r="D23" s="54">
        <v>0.66305000000000003</v>
      </c>
      <c r="E23" s="54">
        <v>2.29</v>
      </c>
      <c r="F23" s="54">
        <v>21823</v>
      </c>
      <c r="G23" s="54">
        <v>14470</v>
      </c>
      <c r="H23" s="54">
        <v>69849</v>
      </c>
      <c r="I23" s="54">
        <v>90801</v>
      </c>
      <c r="J23" s="54">
        <v>4.16</v>
      </c>
    </row>
    <row r="24" spans="1:13" s="54" customFormat="1" x14ac:dyDescent="0.15">
      <c r="A24" s="54">
        <v>2011</v>
      </c>
      <c r="B24" s="55" t="s">
        <v>26</v>
      </c>
      <c r="C24" s="54">
        <v>0.33157999999999999</v>
      </c>
      <c r="D24" s="54">
        <v>0.83092999999999995</v>
      </c>
      <c r="E24" s="54">
        <v>2</v>
      </c>
      <c r="F24" s="54">
        <v>7353</v>
      </c>
      <c r="G24" s="54">
        <v>6110</v>
      </c>
      <c r="H24" s="54">
        <v>18427</v>
      </c>
      <c r="I24" s="54">
        <v>20952</v>
      </c>
      <c r="J24" s="54">
        <v>2.85</v>
      </c>
    </row>
    <row r="25" spans="1:13" s="54" customFormat="1" x14ac:dyDescent="0.15">
      <c r="A25" s="54">
        <v>2011</v>
      </c>
      <c r="B25" s="55" t="s">
        <v>27</v>
      </c>
      <c r="C25" s="54">
        <v>0.48365000000000002</v>
      </c>
      <c r="D25" s="54">
        <v>0.92817000000000005</v>
      </c>
      <c r="E25" s="54">
        <v>1.68</v>
      </c>
      <c r="F25" s="54">
        <v>1243</v>
      </c>
      <c r="G25" s="54">
        <v>1154</v>
      </c>
      <c r="H25" s="54">
        <v>2386</v>
      </c>
      <c r="I25" s="54">
        <v>2525</v>
      </c>
      <c r="J25" s="54">
        <v>2.0299999999999998</v>
      </c>
    </row>
    <row r="26" spans="1:13" s="54" customFormat="1" x14ac:dyDescent="0.15">
      <c r="A26" s="54">
        <v>2011</v>
      </c>
      <c r="B26" s="55" t="s">
        <v>28</v>
      </c>
      <c r="C26" s="54">
        <v>0.64027000000000001</v>
      </c>
      <c r="D26" s="54">
        <v>0.97014999999999996</v>
      </c>
      <c r="E26" s="54">
        <v>1.41</v>
      </c>
      <c r="F26" s="54">
        <v>89</v>
      </c>
      <c r="G26" s="54">
        <v>87</v>
      </c>
      <c r="H26" s="54">
        <v>135</v>
      </c>
      <c r="I26" s="54">
        <v>139</v>
      </c>
      <c r="J26" s="54">
        <v>1.55</v>
      </c>
    </row>
    <row r="27" spans="1:13" s="54" customFormat="1" x14ac:dyDescent="0.15">
      <c r="A27" s="54">
        <v>2011</v>
      </c>
      <c r="B27" s="55" t="s">
        <v>29</v>
      </c>
      <c r="C27" s="54">
        <v>0.75775999999999999</v>
      </c>
      <c r="D27" s="54">
        <v>1</v>
      </c>
      <c r="E27" s="54">
        <v>1.32</v>
      </c>
      <c r="F27" s="54">
        <v>3</v>
      </c>
      <c r="G27" s="54">
        <v>3</v>
      </c>
      <c r="H27" s="54">
        <v>4</v>
      </c>
      <c r="I27" s="54">
        <v>4</v>
      </c>
      <c r="J27" s="54">
        <v>1.32</v>
      </c>
    </row>
    <row r="28" spans="1:13" s="54" customFormat="1" x14ac:dyDescent="0.15"/>
    <row r="29" spans="1:13" s="54" customFormat="1" x14ac:dyDescent="0.15">
      <c r="A29" s="53" t="s">
        <v>17</v>
      </c>
      <c r="B29" s="53">
        <v>2011</v>
      </c>
    </row>
    <row r="30" spans="1:13" x14ac:dyDescent="0.15">
      <c r="A30" s="52" t="s">
        <v>0</v>
      </c>
      <c r="B30" s="52" t="s">
        <v>1</v>
      </c>
      <c r="C30" s="52" t="s">
        <v>30</v>
      </c>
      <c r="D30" s="52" t="s">
        <v>31</v>
      </c>
      <c r="E30" s="52" t="s">
        <v>32</v>
      </c>
      <c r="F30" s="52" t="s">
        <v>33</v>
      </c>
      <c r="G30" s="52" t="s">
        <v>34</v>
      </c>
      <c r="H30" s="52" t="s">
        <v>35</v>
      </c>
      <c r="I30" s="52" t="s">
        <v>36</v>
      </c>
      <c r="J30" s="52" t="s">
        <v>37</v>
      </c>
    </row>
    <row r="31" spans="1:13" x14ac:dyDescent="0.15">
      <c r="A31" s="52">
        <v>2011</v>
      </c>
      <c r="B31" s="59" t="s">
        <v>19</v>
      </c>
      <c r="C31" s="52">
        <v>4.9800000000000001E-3</v>
      </c>
      <c r="D31" s="52">
        <v>4.96E-3</v>
      </c>
      <c r="E31" s="52">
        <v>0.06</v>
      </c>
      <c r="F31" s="52">
        <v>100000</v>
      </c>
      <c r="G31" s="52">
        <v>496</v>
      </c>
      <c r="H31" s="52">
        <v>99533</v>
      </c>
      <c r="I31" s="52">
        <v>7252084</v>
      </c>
      <c r="J31" s="52">
        <v>72.52</v>
      </c>
    </row>
    <row r="32" spans="1:13" x14ac:dyDescent="0.15">
      <c r="A32" s="52">
        <v>2011</v>
      </c>
      <c r="B32" s="59" t="s">
        <v>20</v>
      </c>
      <c r="C32" s="52">
        <v>2.2000000000000001E-4</v>
      </c>
      <c r="D32" s="52">
        <v>8.7000000000000001E-4</v>
      </c>
      <c r="E32" s="52">
        <v>1.72</v>
      </c>
      <c r="F32" s="52">
        <v>99504</v>
      </c>
      <c r="G32" s="52">
        <v>87</v>
      </c>
      <c r="H32" s="52">
        <v>397819</v>
      </c>
      <c r="I32" s="52">
        <v>7152551</v>
      </c>
      <c r="J32" s="52">
        <v>71.88</v>
      </c>
    </row>
    <row r="33" spans="1:13" x14ac:dyDescent="0.15">
      <c r="A33" s="52">
        <v>2011</v>
      </c>
      <c r="B33" s="59" t="s">
        <v>21</v>
      </c>
      <c r="C33" s="52">
        <v>1.3999999999999999E-4</v>
      </c>
      <c r="D33" s="52">
        <v>6.9999999999999999E-4</v>
      </c>
      <c r="E33" s="52">
        <v>2.3199999999999998</v>
      </c>
      <c r="F33" s="52">
        <v>99417</v>
      </c>
      <c r="G33" s="52">
        <v>69</v>
      </c>
      <c r="H33" s="52">
        <v>496901</v>
      </c>
      <c r="I33" s="52">
        <v>6754732</v>
      </c>
      <c r="J33" s="52">
        <v>67.94</v>
      </c>
    </row>
    <row r="34" spans="1:13" x14ac:dyDescent="0.15">
      <c r="A34" s="52">
        <v>2011</v>
      </c>
      <c r="B34" s="59" t="s">
        <v>22</v>
      </c>
      <c r="C34" s="52">
        <v>1.6000000000000001E-4</v>
      </c>
      <c r="D34" s="52">
        <v>8.0999999999999996E-4</v>
      </c>
      <c r="E34" s="52">
        <v>2.82</v>
      </c>
      <c r="F34" s="52">
        <v>99348</v>
      </c>
      <c r="G34" s="52">
        <v>80</v>
      </c>
      <c r="H34" s="52">
        <v>496565</v>
      </c>
      <c r="I34" s="52">
        <v>6257831</v>
      </c>
      <c r="J34" s="52">
        <v>62.99</v>
      </c>
    </row>
    <row r="35" spans="1:13" x14ac:dyDescent="0.15">
      <c r="A35" s="52">
        <v>2011</v>
      </c>
      <c r="B35" s="59" t="s">
        <v>23</v>
      </c>
      <c r="C35" s="52">
        <v>6.2E-4</v>
      </c>
      <c r="D35" s="52">
        <v>3.1199999999999999E-3</v>
      </c>
      <c r="E35" s="52">
        <v>2.98</v>
      </c>
      <c r="F35" s="52">
        <v>99268</v>
      </c>
      <c r="G35" s="52">
        <v>310</v>
      </c>
      <c r="H35" s="52">
        <v>495713</v>
      </c>
      <c r="I35" s="52">
        <v>5761266</v>
      </c>
      <c r="J35" s="52">
        <v>58.04</v>
      </c>
    </row>
    <row r="36" spans="1:13" x14ac:dyDescent="0.15">
      <c r="A36" s="52">
        <v>2011</v>
      </c>
      <c r="B36" s="59" t="s">
        <v>2</v>
      </c>
      <c r="C36" s="52">
        <v>1.07E-3</v>
      </c>
      <c r="D36" s="52">
        <v>5.3400000000000001E-3</v>
      </c>
      <c r="E36" s="52">
        <v>2.44</v>
      </c>
      <c r="F36" s="52">
        <v>98958</v>
      </c>
      <c r="G36" s="52">
        <v>528</v>
      </c>
      <c r="H36" s="52">
        <v>493436</v>
      </c>
      <c r="I36" s="52">
        <v>5265552</v>
      </c>
      <c r="J36" s="52">
        <v>53.21</v>
      </c>
      <c r="L36" s="52" t="s">
        <v>49</v>
      </c>
    </row>
    <row r="37" spans="1:13" x14ac:dyDescent="0.15">
      <c r="A37" s="52">
        <v>2011</v>
      </c>
      <c r="B37" s="59" t="s">
        <v>3</v>
      </c>
      <c r="C37" s="52">
        <v>1.1299999999999999E-3</v>
      </c>
      <c r="D37" s="52">
        <v>5.64E-3</v>
      </c>
      <c r="E37" s="52">
        <v>2.5299999999999998</v>
      </c>
      <c r="F37" s="52">
        <v>98430</v>
      </c>
      <c r="G37" s="52">
        <v>555</v>
      </c>
      <c r="H37" s="52">
        <v>490779</v>
      </c>
      <c r="I37" s="52">
        <v>4772116</v>
      </c>
      <c r="J37" s="52">
        <v>48.48</v>
      </c>
      <c r="L37" s="60" t="s">
        <v>38</v>
      </c>
      <c r="M37" s="60" t="s">
        <v>39</v>
      </c>
    </row>
    <row r="38" spans="1:13" x14ac:dyDescent="0.15">
      <c r="A38" s="52">
        <v>2011</v>
      </c>
      <c r="B38" s="59" t="s">
        <v>4</v>
      </c>
      <c r="C38" s="52">
        <v>1.49E-3</v>
      </c>
      <c r="D38" s="52">
        <v>7.4099999999999999E-3</v>
      </c>
      <c r="E38" s="52">
        <v>2.61</v>
      </c>
      <c r="F38" s="52">
        <v>97875</v>
      </c>
      <c r="G38" s="52">
        <v>725</v>
      </c>
      <c r="H38" s="52">
        <v>487642</v>
      </c>
      <c r="I38" s="52">
        <v>4281337</v>
      </c>
      <c r="J38" s="52">
        <v>43.74</v>
      </c>
      <c r="K38" s="57">
        <v>30</v>
      </c>
      <c r="L38" s="58">
        <f>F31*F38/F38</f>
        <v>100000</v>
      </c>
      <c r="M38" s="52">
        <f>F31*H38/F38</f>
        <v>498229.37420178798</v>
      </c>
    </row>
    <row r="39" spans="1:13" x14ac:dyDescent="0.15">
      <c r="A39" s="52">
        <v>2011</v>
      </c>
      <c r="B39" s="59" t="s">
        <v>5</v>
      </c>
      <c r="C39" s="52">
        <v>2.31E-3</v>
      </c>
      <c r="D39" s="52">
        <v>1.1469999999999999E-2</v>
      </c>
      <c r="E39" s="52">
        <v>2.66</v>
      </c>
      <c r="F39" s="52">
        <v>97150</v>
      </c>
      <c r="G39" s="52">
        <v>1114</v>
      </c>
      <c r="H39" s="52">
        <v>483140</v>
      </c>
      <c r="I39" s="52">
        <v>3793695</v>
      </c>
      <c r="J39" s="52">
        <v>39.049999999999997</v>
      </c>
      <c r="K39" s="57">
        <v>35</v>
      </c>
      <c r="L39" s="58">
        <f>F31*F39/F38</f>
        <v>99259.259259259255</v>
      </c>
      <c r="M39" s="52">
        <f>F31*H39/F38</f>
        <v>493629.62962962961</v>
      </c>
    </row>
    <row r="40" spans="1:13" x14ac:dyDescent="0.15">
      <c r="A40" s="52">
        <v>2011</v>
      </c>
      <c r="B40" s="59" t="s">
        <v>6</v>
      </c>
      <c r="C40" s="52">
        <v>3.7100000000000002E-3</v>
      </c>
      <c r="D40" s="52">
        <v>1.8380000000000001E-2</v>
      </c>
      <c r="E40" s="52">
        <v>2.66</v>
      </c>
      <c r="F40" s="52">
        <v>96035</v>
      </c>
      <c r="G40" s="52">
        <v>1765</v>
      </c>
      <c r="H40" s="52">
        <v>476042</v>
      </c>
      <c r="I40" s="52">
        <v>3310555</v>
      </c>
      <c r="J40" s="52">
        <v>34.47</v>
      </c>
      <c r="K40" s="57">
        <v>40</v>
      </c>
      <c r="L40" s="58">
        <f>F31*F40/F38</f>
        <v>98120.051085568324</v>
      </c>
      <c r="M40" s="52">
        <f>F31*H40/F38</f>
        <v>486377.52234993613</v>
      </c>
    </row>
    <row r="41" spans="1:13" x14ac:dyDescent="0.15">
      <c r="A41" s="52">
        <v>2011</v>
      </c>
      <c r="B41" s="59" t="s">
        <v>7</v>
      </c>
      <c r="C41" s="52">
        <v>5.8700000000000002E-3</v>
      </c>
      <c r="D41" s="52">
        <v>2.8979999999999999E-2</v>
      </c>
      <c r="E41" s="52">
        <v>2.69</v>
      </c>
      <c r="F41" s="52">
        <v>94270</v>
      </c>
      <c r="G41" s="52">
        <v>2732</v>
      </c>
      <c r="H41" s="52">
        <v>465031</v>
      </c>
      <c r="I41" s="52">
        <v>2834513</v>
      </c>
      <c r="J41" s="52">
        <v>30.07</v>
      </c>
      <c r="K41" s="57">
        <v>45</v>
      </c>
      <c r="L41" s="58">
        <f>F31*F41/F38</f>
        <v>96316.730523627077</v>
      </c>
      <c r="M41" s="52">
        <f>F31*H41/F38</f>
        <v>475127.45849297574</v>
      </c>
    </row>
    <row r="42" spans="1:13" x14ac:dyDescent="0.15">
      <c r="A42" s="52">
        <v>2011</v>
      </c>
      <c r="B42" s="59" t="s">
        <v>8</v>
      </c>
      <c r="C42" s="52">
        <v>9.6600000000000002E-3</v>
      </c>
      <c r="D42" s="52">
        <v>4.7239999999999997E-2</v>
      </c>
      <c r="E42" s="52">
        <v>2.66</v>
      </c>
      <c r="F42" s="52">
        <v>91539</v>
      </c>
      <c r="G42" s="52">
        <v>4325</v>
      </c>
      <c r="H42" s="52">
        <v>447564</v>
      </c>
      <c r="I42" s="52">
        <v>2369482</v>
      </c>
      <c r="J42" s="52">
        <v>25.88</v>
      </c>
      <c r="K42" s="57">
        <v>50</v>
      </c>
      <c r="L42" s="58">
        <f>F31*F42/F38</f>
        <v>93526.436781609198</v>
      </c>
      <c r="M42" s="52">
        <f>F31*H42/F38</f>
        <v>457281.22605363984</v>
      </c>
    </row>
    <row r="43" spans="1:13" x14ac:dyDescent="0.15">
      <c r="A43" s="52">
        <v>2011</v>
      </c>
      <c r="B43" s="59" t="s">
        <v>9</v>
      </c>
      <c r="C43" s="52">
        <v>1.4579999999999999E-2</v>
      </c>
      <c r="D43" s="52">
        <v>7.0470000000000005E-2</v>
      </c>
      <c r="E43" s="52">
        <v>2.63</v>
      </c>
      <c r="F43" s="52">
        <v>87214</v>
      </c>
      <c r="G43" s="52">
        <v>6146</v>
      </c>
      <c r="H43" s="52">
        <v>421475</v>
      </c>
      <c r="I43" s="52">
        <v>1921918</v>
      </c>
      <c r="J43" s="52">
        <v>22.04</v>
      </c>
      <c r="K43" s="57">
        <v>55</v>
      </c>
      <c r="L43" s="58">
        <f>F31*F43/F38</f>
        <v>89107.535121328227</v>
      </c>
      <c r="M43" s="52">
        <f>F31*H43/F38</f>
        <v>430625.79821200512</v>
      </c>
    </row>
    <row r="44" spans="1:13" x14ac:dyDescent="0.15">
      <c r="A44" s="52">
        <v>2011</v>
      </c>
      <c r="B44" s="59" t="s">
        <v>10</v>
      </c>
      <c r="C44" s="52">
        <v>2.0889999999999999E-2</v>
      </c>
      <c r="D44" s="52">
        <v>9.9449999999999997E-2</v>
      </c>
      <c r="E44" s="52">
        <v>2.6</v>
      </c>
      <c r="F44" s="52">
        <v>81068</v>
      </c>
      <c r="G44" s="52">
        <v>8062</v>
      </c>
      <c r="H44" s="52">
        <v>385992</v>
      </c>
      <c r="I44" s="52">
        <v>1500443</v>
      </c>
      <c r="J44" s="52">
        <v>18.510000000000002</v>
      </c>
      <c r="K44" s="57">
        <v>60</v>
      </c>
      <c r="L44" s="58">
        <f>F31*F44/F38</f>
        <v>82828.097062579822</v>
      </c>
      <c r="M44" s="52">
        <f>F31*H44/F38</f>
        <v>394372.41379310342</v>
      </c>
    </row>
    <row r="45" spans="1:13" x14ac:dyDescent="0.15">
      <c r="A45" s="52">
        <v>2011</v>
      </c>
      <c r="B45" s="59" t="s">
        <v>11</v>
      </c>
      <c r="C45" s="52">
        <v>2.9770000000000001E-2</v>
      </c>
      <c r="D45" s="52">
        <v>0.13877</v>
      </c>
      <c r="E45" s="52">
        <v>2.56</v>
      </c>
      <c r="F45" s="52">
        <v>73006</v>
      </c>
      <c r="G45" s="52">
        <v>10131</v>
      </c>
      <c r="H45" s="52">
        <v>340280</v>
      </c>
      <c r="I45" s="52">
        <v>1114451</v>
      </c>
      <c r="J45" s="52">
        <v>15.27</v>
      </c>
      <c r="K45" s="57">
        <v>65</v>
      </c>
      <c r="L45" s="58">
        <f>F31*F45/F38</f>
        <v>74591.060025542785</v>
      </c>
      <c r="M45" s="52">
        <f>F31*H45/F38</f>
        <v>347667.94380587485</v>
      </c>
    </row>
    <row r="46" spans="1:13" x14ac:dyDescent="0.15">
      <c r="A46" s="52">
        <v>2011</v>
      </c>
      <c r="B46" s="59" t="s">
        <v>12</v>
      </c>
      <c r="C46" s="52">
        <v>4.1790000000000001E-2</v>
      </c>
      <c r="D46" s="52">
        <v>0.18976999999999999</v>
      </c>
      <c r="E46" s="52">
        <v>2.58</v>
      </c>
      <c r="F46" s="52">
        <v>62875</v>
      </c>
      <c r="G46" s="52">
        <v>11931</v>
      </c>
      <c r="H46" s="52">
        <v>285494</v>
      </c>
      <c r="I46" s="52">
        <v>774171</v>
      </c>
      <c r="J46" s="52">
        <v>12.31</v>
      </c>
      <c r="K46" s="57">
        <v>70</v>
      </c>
      <c r="L46" s="58">
        <f>F31*F46/F38</f>
        <v>64240.102171136656</v>
      </c>
      <c r="M46" s="52">
        <f>F31*H46/F38</f>
        <v>291692.4648786718</v>
      </c>
    </row>
    <row r="47" spans="1:13" x14ac:dyDescent="0.15">
      <c r="A47" s="52">
        <v>2011</v>
      </c>
      <c r="B47" s="59" t="s">
        <v>13</v>
      </c>
      <c r="C47" s="52">
        <v>6.2619999999999995E-2</v>
      </c>
      <c r="D47" s="52">
        <v>0.27139999999999997</v>
      </c>
      <c r="E47" s="52">
        <v>2.5499999999999998</v>
      </c>
      <c r="F47" s="52">
        <v>50943</v>
      </c>
      <c r="G47" s="52">
        <v>13826</v>
      </c>
      <c r="H47" s="52">
        <v>220804</v>
      </c>
      <c r="I47" s="52">
        <v>488677</v>
      </c>
      <c r="J47" s="52">
        <v>9.59</v>
      </c>
      <c r="K47" s="57">
        <v>75</v>
      </c>
      <c r="L47" s="58">
        <f>F31*F47/F38</f>
        <v>52049.04214559387</v>
      </c>
      <c r="M47" s="52">
        <f>F31*H47/F38</f>
        <v>225597.95657726692</v>
      </c>
    </row>
    <row r="48" spans="1:13" x14ac:dyDescent="0.15">
      <c r="A48" s="52">
        <v>2011</v>
      </c>
      <c r="B48" s="59" t="s">
        <v>14</v>
      </c>
      <c r="C48" s="52">
        <v>9.7809999999999994E-2</v>
      </c>
      <c r="D48" s="52">
        <v>0.39237</v>
      </c>
      <c r="E48" s="52">
        <v>2.48</v>
      </c>
      <c r="F48" s="52">
        <v>37117</v>
      </c>
      <c r="G48" s="52">
        <v>14564</v>
      </c>
      <c r="H48" s="52">
        <v>148901</v>
      </c>
      <c r="I48" s="52">
        <v>267872</v>
      </c>
      <c r="J48" s="52">
        <v>7.22</v>
      </c>
      <c r="K48" s="57">
        <v>80</v>
      </c>
      <c r="L48" s="58">
        <f>F31*F48/F38</f>
        <v>37922.860791826308</v>
      </c>
      <c r="M48" s="52">
        <f>F31*H48/F38</f>
        <v>152133.84418901661</v>
      </c>
    </row>
    <row r="49" spans="1:13" x14ac:dyDescent="0.15">
      <c r="A49" s="52">
        <v>2011</v>
      </c>
      <c r="B49" s="59" t="s">
        <v>24</v>
      </c>
      <c r="C49" s="52">
        <v>0.15515999999999999</v>
      </c>
      <c r="D49" s="52">
        <v>0.55076000000000003</v>
      </c>
      <c r="E49" s="52">
        <v>2.37</v>
      </c>
      <c r="F49" s="52">
        <v>22554</v>
      </c>
      <c r="G49" s="52">
        <v>12422</v>
      </c>
      <c r="H49" s="52">
        <v>80056</v>
      </c>
      <c r="I49" s="52">
        <v>118972</v>
      </c>
      <c r="J49" s="52">
        <v>5.28</v>
      </c>
      <c r="K49" s="57">
        <v>85</v>
      </c>
      <c r="L49" s="58">
        <f>F31*F49/F38</f>
        <v>23043.678160919539</v>
      </c>
      <c r="M49" s="52">
        <f>F31*I49/F38</f>
        <v>121555.04469987229</v>
      </c>
    </row>
    <row r="50" spans="1:13" x14ac:dyDescent="0.15">
      <c r="A50" s="52">
        <v>2011</v>
      </c>
      <c r="B50" s="59" t="s">
        <v>25</v>
      </c>
      <c r="C50" s="52">
        <v>0.23397000000000001</v>
      </c>
      <c r="D50" s="52">
        <v>0.70492999999999995</v>
      </c>
      <c r="E50" s="52">
        <v>2.1800000000000002</v>
      </c>
      <c r="F50" s="52">
        <v>10132</v>
      </c>
      <c r="G50" s="52">
        <v>7142</v>
      </c>
      <c r="H50" s="52">
        <v>30526</v>
      </c>
      <c r="I50" s="52">
        <v>38916</v>
      </c>
      <c r="J50" s="52">
        <v>3.84</v>
      </c>
    </row>
    <row r="51" spans="1:13" x14ac:dyDescent="0.15">
      <c r="A51" s="52">
        <v>2011</v>
      </c>
      <c r="B51" s="59" t="s">
        <v>26</v>
      </c>
      <c r="C51" s="52">
        <v>0.33999000000000001</v>
      </c>
      <c r="D51" s="52">
        <v>0.83496000000000004</v>
      </c>
      <c r="E51" s="52">
        <v>1.95</v>
      </c>
      <c r="F51" s="52">
        <v>2990</v>
      </c>
      <c r="G51" s="52">
        <v>2496</v>
      </c>
      <c r="H51" s="52">
        <v>7342</v>
      </c>
      <c r="I51" s="52">
        <v>8389</v>
      </c>
      <c r="J51" s="52">
        <v>2.81</v>
      </c>
    </row>
    <row r="52" spans="1:13" x14ac:dyDescent="0.15">
      <c r="A52" s="52">
        <v>2011</v>
      </c>
      <c r="B52" s="59" t="s">
        <v>27</v>
      </c>
      <c r="C52" s="52">
        <v>0.46233000000000002</v>
      </c>
      <c r="D52" s="52">
        <v>0.91625000000000001</v>
      </c>
      <c r="E52" s="52">
        <v>1.71</v>
      </c>
      <c r="F52" s="52">
        <v>493</v>
      </c>
      <c r="G52" s="52">
        <v>452</v>
      </c>
      <c r="H52" s="52">
        <v>978</v>
      </c>
      <c r="I52" s="52">
        <v>1047</v>
      </c>
      <c r="J52" s="52">
        <v>2.12</v>
      </c>
    </row>
    <row r="53" spans="1:13" x14ac:dyDescent="0.15">
      <c r="A53" s="52">
        <v>2011</v>
      </c>
      <c r="B53" s="59" t="s">
        <v>28</v>
      </c>
      <c r="C53" s="52">
        <v>0.58997999999999995</v>
      </c>
      <c r="D53" s="52">
        <v>0.95889999999999997</v>
      </c>
      <c r="E53" s="52">
        <v>1.48</v>
      </c>
      <c r="F53" s="52">
        <v>41</v>
      </c>
      <c r="G53" s="52">
        <v>40</v>
      </c>
      <c r="H53" s="52">
        <v>67</v>
      </c>
      <c r="I53" s="52">
        <v>70</v>
      </c>
      <c r="J53" s="52">
        <v>1.68</v>
      </c>
    </row>
    <row r="54" spans="1:13" x14ac:dyDescent="0.15">
      <c r="A54" s="52">
        <v>2011</v>
      </c>
      <c r="B54" s="59" t="s">
        <v>29</v>
      </c>
      <c r="C54" s="52">
        <v>0.69069999999999998</v>
      </c>
      <c r="D54" s="52">
        <v>1</v>
      </c>
      <c r="E54" s="52">
        <v>1.45</v>
      </c>
      <c r="F54" s="52">
        <v>2</v>
      </c>
      <c r="G54" s="52">
        <v>2</v>
      </c>
      <c r="H54" s="52">
        <v>2</v>
      </c>
      <c r="I54" s="52">
        <v>2</v>
      </c>
      <c r="J54" s="52">
        <v>1.45</v>
      </c>
    </row>
  </sheetData>
  <phoneticPr fontId="1" type="noConversion"/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25" zoomScaleNormal="125" workbookViewId="0">
      <selection activeCell="A2" sqref="A2"/>
    </sheetView>
  </sheetViews>
  <sheetFormatPr defaultColWidth="9.140625" defaultRowHeight="12.75" x14ac:dyDescent="0.2"/>
  <cols>
    <col min="1" max="1" width="9.140625" style="21"/>
    <col min="2" max="16384" width="9.140625" style="5"/>
  </cols>
  <sheetData>
    <row r="1" spans="1:15" x14ac:dyDescent="0.2">
      <c r="A1" s="41" t="s">
        <v>52</v>
      </c>
      <c r="D1" s="8" t="s">
        <v>48</v>
      </c>
      <c r="G1" s="42" t="s">
        <v>46</v>
      </c>
      <c r="J1" s="41" t="s">
        <v>52</v>
      </c>
    </row>
    <row r="2" spans="1:15" x14ac:dyDescent="0.2">
      <c r="A2" s="6" t="s">
        <v>16</v>
      </c>
      <c r="B2" s="43" t="s">
        <v>18</v>
      </c>
      <c r="C2" s="44" t="s">
        <v>38</v>
      </c>
      <c r="D2" s="45" t="s">
        <v>39</v>
      </c>
      <c r="E2" s="46" t="s">
        <v>43</v>
      </c>
      <c r="F2" s="47" t="s">
        <v>44</v>
      </c>
      <c r="G2" s="47" t="s">
        <v>40</v>
      </c>
      <c r="H2" s="4"/>
      <c r="I2" s="34"/>
      <c r="J2" s="35" t="s">
        <v>41</v>
      </c>
      <c r="K2" s="35" t="s">
        <v>42</v>
      </c>
      <c r="M2" s="4"/>
      <c r="N2" s="9"/>
      <c r="O2" s="9"/>
    </row>
    <row r="3" spans="1:15" x14ac:dyDescent="0.2">
      <c r="A3" s="4">
        <v>30</v>
      </c>
      <c r="B3" s="48">
        <v>0.79500000000000004</v>
      </c>
      <c r="C3" s="10">
        <v>100000</v>
      </c>
      <c r="D3" s="10">
        <v>498867.85939118249</v>
      </c>
      <c r="E3" s="10">
        <f>D3*B3</f>
        <v>396599.94821599009</v>
      </c>
      <c r="F3" s="10">
        <f t="shared" ref="F3:F12" si="0">+F4+E3</f>
        <v>2837889.6604593545</v>
      </c>
      <c r="G3" s="37">
        <f>F3/C3</f>
        <v>28.378896604593546</v>
      </c>
      <c r="H3" s="40">
        <f>+G3-G18</f>
        <v>2.1339245892678775</v>
      </c>
      <c r="I3" s="34">
        <v>30</v>
      </c>
      <c r="J3" s="35">
        <f>0.25*(C3+C18)*(D3/C3+D18/C18)*(B3-B18)/100000</f>
        <v>-0.25425979456620718</v>
      </c>
      <c r="K3" s="35">
        <f>0.25*(C3+C18)*(D3/C3-D18/C18)*(B3+B18)/100000+0.5*(G19*C3+G4*C18)*(C4/C3-C19/C18)/100000</f>
        <v>6.9880956245602491E-2</v>
      </c>
      <c r="L3" s="49"/>
      <c r="M3" s="4"/>
      <c r="N3" s="9"/>
      <c r="O3" s="9"/>
    </row>
    <row r="4" spans="1:15" x14ac:dyDescent="0.2">
      <c r="A4" s="4">
        <v>35</v>
      </c>
      <c r="B4" s="48">
        <v>0.76400000000000001</v>
      </c>
      <c r="C4" s="10">
        <v>99535.974656296326</v>
      </c>
      <c r="D4" s="10">
        <v>496107.06090205716</v>
      </c>
      <c r="E4" s="10">
        <f t="shared" ref="E4:E14" si="1">D4*B4</f>
        <v>379025.79452917166</v>
      </c>
      <c r="F4" s="10">
        <f t="shared" si="0"/>
        <v>2441289.7122433647</v>
      </c>
      <c r="G4" s="11">
        <f t="shared" ref="G4:G14" si="2">F4/C4</f>
        <v>24.526707260096504</v>
      </c>
      <c r="H4" s="4"/>
      <c r="I4" s="34">
        <v>35</v>
      </c>
      <c r="J4" s="35">
        <f t="shared" ref="J4:J14" si="3">0.25*(C4+C19)*(D4/C4+D19/C19)*(B4-B19)/100000</f>
        <v>-0.30186922371184305</v>
      </c>
      <c r="K4" s="35">
        <f t="shared" ref="K4:K13" si="4">0.25*(C4+C19)*(D4/C4-D19/C19)*(B4+B19)/100000+0.5*(G20*C4+G5*C19)*(C5/C4-C20/C19)/100000</f>
        <v>0.10106671511489976</v>
      </c>
      <c r="L4" s="49"/>
      <c r="M4" s="4"/>
      <c r="N4" s="9"/>
      <c r="O4" s="9"/>
    </row>
    <row r="5" spans="1:15" x14ac:dyDescent="0.2">
      <c r="A5" s="4">
        <v>40</v>
      </c>
      <c r="B5" s="48">
        <v>0.74299999999999999</v>
      </c>
      <c r="C5" s="10">
        <v>98865.82864569583</v>
      </c>
      <c r="D5" s="10">
        <v>491969.41697297076</v>
      </c>
      <c r="E5" s="10">
        <f t="shared" si="1"/>
        <v>365533.27681091725</v>
      </c>
      <c r="F5" s="10">
        <f t="shared" si="0"/>
        <v>2062263.917714193</v>
      </c>
      <c r="G5" s="11">
        <f t="shared" si="2"/>
        <v>20.859218457619985</v>
      </c>
      <c r="H5" s="4"/>
      <c r="I5" s="34">
        <v>40</v>
      </c>
      <c r="J5" s="35">
        <f t="shared" si="3"/>
        <v>-0.26904344269869712</v>
      </c>
      <c r="K5" s="35">
        <f t="shared" si="4"/>
        <v>0.14097889686562248</v>
      </c>
      <c r="L5" s="49"/>
      <c r="M5" s="4"/>
      <c r="N5" s="9"/>
      <c r="O5" s="9"/>
    </row>
    <row r="6" spans="1:15" x14ac:dyDescent="0.2">
      <c r="A6" s="4">
        <v>45</v>
      </c>
      <c r="B6" s="48">
        <v>0.71399999999999997</v>
      </c>
      <c r="C6" s="10">
        <v>97843.348293158415</v>
      </c>
      <c r="D6" s="10">
        <v>485508.60020713601</v>
      </c>
      <c r="E6" s="10">
        <f t="shared" si="1"/>
        <v>346653.14054789511</v>
      </c>
      <c r="F6" s="10">
        <f t="shared" si="0"/>
        <v>1696730.6409032757</v>
      </c>
      <c r="G6" s="11">
        <f t="shared" si="2"/>
        <v>17.341297804113655</v>
      </c>
      <c r="H6" s="4"/>
      <c r="I6" s="34">
        <v>45</v>
      </c>
      <c r="J6" s="35">
        <f t="shared" si="3"/>
        <v>-7.2046036642513758E-2</v>
      </c>
      <c r="K6" s="35">
        <f t="shared" si="4"/>
        <v>0.17311783826744592</v>
      </c>
      <c r="L6" s="50"/>
      <c r="M6" s="4"/>
      <c r="N6" s="9"/>
      <c r="O6" s="9"/>
    </row>
    <row r="7" spans="1:15" x14ac:dyDescent="0.2">
      <c r="A7" s="4">
        <v>50</v>
      </c>
      <c r="B7" s="48">
        <v>0.64400000000000002</v>
      </c>
      <c r="C7" s="10">
        <v>96222.813394797224</v>
      </c>
      <c r="D7" s="10">
        <v>474880.69370265823</v>
      </c>
      <c r="E7" s="10">
        <f t="shared" si="1"/>
        <v>305823.16674451192</v>
      </c>
      <c r="F7" s="10">
        <f t="shared" si="0"/>
        <v>1350077.5003553806</v>
      </c>
      <c r="G7" s="11">
        <f t="shared" si="2"/>
        <v>14.030742323196085</v>
      </c>
      <c r="H7" s="4"/>
      <c r="I7" s="34">
        <v>50</v>
      </c>
      <c r="J7" s="35">
        <f t="shared" si="3"/>
        <v>2.7963001399423152E-2</v>
      </c>
      <c r="K7" s="35">
        <f t="shared" si="4"/>
        <v>0.20822228932742909</v>
      </c>
      <c r="L7" s="50"/>
      <c r="M7" s="4"/>
      <c r="N7" s="9"/>
      <c r="O7" s="9"/>
    </row>
    <row r="8" spans="1:15" x14ac:dyDescent="0.2">
      <c r="A8" s="4">
        <v>55</v>
      </c>
      <c r="B8" s="48">
        <v>0.55100000000000005</v>
      </c>
      <c r="C8" s="10">
        <v>93526.998761245253</v>
      </c>
      <c r="D8" s="10">
        <v>458356.51767763944</v>
      </c>
      <c r="E8" s="10">
        <f t="shared" si="1"/>
        <v>252554.44124037935</v>
      </c>
      <c r="F8" s="10">
        <f t="shared" si="0"/>
        <v>1044254.3336108685</v>
      </c>
      <c r="G8" s="11">
        <f t="shared" si="2"/>
        <v>11.165271498518091</v>
      </c>
      <c r="H8" s="4"/>
      <c r="I8" s="34">
        <v>55</v>
      </c>
      <c r="J8" s="35">
        <f t="shared" si="3"/>
        <v>7.5550698193456181E-2</v>
      </c>
      <c r="K8" s="35">
        <f t="shared" si="4"/>
        <v>0.23462748025839103</v>
      </c>
      <c r="L8" s="50"/>
      <c r="M8" s="4"/>
      <c r="N8" s="9"/>
      <c r="O8" s="9"/>
    </row>
    <row r="9" spans="1:15" x14ac:dyDescent="0.2">
      <c r="A9" s="4">
        <v>60</v>
      </c>
      <c r="B9" s="48">
        <v>0.52200000000000002</v>
      </c>
      <c r="C9" s="10">
        <v>89626.952054099063</v>
      </c>
      <c r="D9" s="10">
        <v>436140.16205348982</v>
      </c>
      <c r="E9" s="10">
        <f t="shared" si="1"/>
        <v>227665.1645919217</v>
      </c>
      <c r="F9" s="10">
        <f t="shared" si="0"/>
        <v>791699.89237048919</v>
      </c>
      <c r="G9" s="11">
        <f t="shared" si="2"/>
        <v>8.8332792115101384</v>
      </c>
      <c r="H9" s="4"/>
      <c r="I9" s="34">
        <v>60</v>
      </c>
      <c r="J9" s="35">
        <f t="shared" si="3"/>
        <v>0.26149920114500264</v>
      </c>
      <c r="K9" s="35">
        <f t="shared" si="4"/>
        <v>0.25935018590932046</v>
      </c>
      <c r="L9" s="50"/>
      <c r="M9" s="4"/>
      <c r="N9" s="9"/>
      <c r="O9" s="9"/>
    </row>
    <row r="10" spans="1:15" x14ac:dyDescent="0.2">
      <c r="A10" s="4">
        <v>65</v>
      </c>
      <c r="B10" s="48">
        <v>0.44</v>
      </c>
      <c r="C10" s="10">
        <v>84635.379647868729</v>
      </c>
      <c r="D10" s="10">
        <v>407769.63223199238</v>
      </c>
      <c r="E10" s="10">
        <f t="shared" si="1"/>
        <v>179418.63818207665</v>
      </c>
      <c r="F10" s="10">
        <f t="shared" si="0"/>
        <v>564034.72777856747</v>
      </c>
      <c r="G10" s="11">
        <f t="shared" si="2"/>
        <v>6.6642901600403102</v>
      </c>
      <c r="H10" s="4"/>
      <c r="I10" s="34">
        <v>65</v>
      </c>
      <c r="J10" s="35">
        <f t="shared" si="3"/>
        <v>7.9238170799743199E-2</v>
      </c>
      <c r="K10" s="35">
        <f t="shared" si="4"/>
        <v>0.25797997214317664</v>
      </c>
      <c r="L10" s="50"/>
      <c r="M10" s="4"/>
      <c r="N10" s="9"/>
      <c r="O10" s="9"/>
    </row>
    <row r="11" spans="1:15" x14ac:dyDescent="0.2">
      <c r="A11" s="4">
        <v>70</v>
      </c>
      <c r="B11" s="48">
        <v>0.42399999999999999</v>
      </c>
      <c r="C11" s="10">
        <v>78234.469873890703</v>
      </c>
      <c r="D11" s="10">
        <v>370943.07820400869</v>
      </c>
      <c r="E11" s="10">
        <f t="shared" si="1"/>
        <v>157279.86515849968</v>
      </c>
      <c r="F11" s="10">
        <f t="shared" si="0"/>
        <v>384616.08959649084</v>
      </c>
      <c r="G11" s="11">
        <f t="shared" si="2"/>
        <v>4.9161973004542503</v>
      </c>
      <c r="H11" s="4"/>
      <c r="I11" s="34">
        <v>70</v>
      </c>
      <c r="J11" s="35">
        <f t="shared" si="3"/>
        <v>0.4264938242309072</v>
      </c>
      <c r="K11" s="35">
        <f t="shared" si="4"/>
        <v>0.21252840559232558</v>
      </c>
      <c r="L11" s="50"/>
      <c r="M11" s="4"/>
      <c r="N11" s="9"/>
      <c r="O11" s="9"/>
    </row>
    <row r="12" spans="1:15" x14ac:dyDescent="0.2">
      <c r="A12" s="4">
        <v>75</v>
      </c>
      <c r="B12" s="48">
        <v>0.316</v>
      </c>
      <c r="C12" s="10">
        <v>69687.06212050443</v>
      </c>
      <c r="D12" s="10">
        <v>320006.90453465469</v>
      </c>
      <c r="E12" s="10">
        <f t="shared" si="1"/>
        <v>101122.18183295088</v>
      </c>
      <c r="F12" s="10">
        <f t="shared" si="0"/>
        <v>227336.22443799119</v>
      </c>
      <c r="G12" s="11">
        <f t="shared" si="2"/>
        <v>3.2622443466604505</v>
      </c>
      <c r="H12" s="4"/>
      <c r="I12" s="34">
        <v>75</v>
      </c>
      <c r="J12" s="35">
        <f t="shared" si="3"/>
        <v>5.9766521164688065E-2</v>
      </c>
      <c r="K12" s="35">
        <f t="shared" si="4"/>
        <v>0.15817568721727698</v>
      </c>
      <c r="L12" s="50"/>
      <c r="M12" s="4"/>
      <c r="N12" s="9"/>
      <c r="O12" s="9"/>
    </row>
    <row r="13" spans="1:15" x14ac:dyDescent="0.2">
      <c r="A13" s="4">
        <v>80</v>
      </c>
      <c r="B13" s="48">
        <v>0.26800000000000002</v>
      </c>
      <c r="C13" s="10">
        <v>57602.09572934224</v>
      </c>
      <c r="D13" s="10">
        <v>248611.98545986231</v>
      </c>
      <c r="E13" s="10">
        <f t="shared" si="1"/>
        <v>66628.012103243105</v>
      </c>
      <c r="F13" s="10">
        <f>+F14+E13</f>
        <v>126214.0426050403</v>
      </c>
      <c r="G13" s="11">
        <f t="shared" si="2"/>
        <v>2.1911362947294202</v>
      </c>
      <c r="H13" s="4"/>
      <c r="I13" s="34">
        <v>80</v>
      </c>
      <c r="J13" s="35">
        <f t="shared" si="3"/>
        <v>5.3696394277445186E-2</v>
      </c>
      <c r="K13" s="35">
        <f t="shared" si="4"/>
        <v>9.7871022609917729E-2</v>
      </c>
      <c r="L13" s="50"/>
      <c r="M13" s="4"/>
      <c r="N13" s="9"/>
      <c r="O13" s="9"/>
    </row>
    <row r="14" spans="1:15" x14ac:dyDescent="0.2">
      <c r="A14" s="4">
        <v>85</v>
      </c>
      <c r="B14" s="48">
        <v>0.23799999999999999</v>
      </c>
      <c r="C14" s="10">
        <v>41126.65759600349</v>
      </c>
      <c r="D14" s="10">
        <v>250361.47269662694</v>
      </c>
      <c r="E14" s="10">
        <f t="shared" si="1"/>
        <v>59586.030501797206</v>
      </c>
      <c r="F14" s="10">
        <f>+E14</f>
        <v>59586.030501797206</v>
      </c>
      <c r="G14" s="11">
        <f t="shared" si="2"/>
        <v>1.4488420402923168</v>
      </c>
      <c r="H14" s="4"/>
      <c r="I14" s="34">
        <v>85</v>
      </c>
      <c r="J14" s="35">
        <f t="shared" si="3"/>
        <v>7.6559599061602507E-2</v>
      </c>
      <c r="K14" s="35">
        <f>0.25*(C14+C29)*(D14/C14-D29/C29)*(B14+B29)/100000</f>
        <v>5.6576227063461694E-2</v>
      </c>
      <c r="L14" s="50"/>
      <c r="M14" s="4"/>
      <c r="N14" s="9"/>
      <c r="O14" s="9"/>
    </row>
    <row r="15" spans="1:15" x14ac:dyDescent="0.2">
      <c r="A15" s="4"/>
      <c r="B15" s="13"/>
      <c r="C15" s="10"/>
      <c r="D15" s="10"/>
      <c r="E15" s="10"/>
      <c r="F15" s="10"/>
      <c r="G15" s="11"/>
      <c r="H15" s="4"/>
      <c r="I15" s="4"/>
      <c r="J15" s="35"/>
      <c r="K15" s="35"/>
      <c r="L15" s="50"/>
      <c r="M15" s="4"/>
      <c r="N15" s="9"/>
      <c r="O15" s="9"/>
    </row>
    <row r="16" spans="1:15" x14ac:dyDescent="0.2">
      <c r="A16" s="4"/>
      <c r="B16" s="13"/>
      <c r="C16" s="10"/>
      <c r="D16" s="10"/>
      <c r="E16" s="10"/>
      <c r="F16" s="10"/>
      <c r="G16" s="11"/>
      <c r="H16" s="4"/>
      <c r="I16" s="39" t="s">
        <v>54</v>
      </c>
      <c r="J16" s="35">
        <f>SUM(J3:J14)</f>
        <v>0.16354891265300692</v>
      </c>
      <c r="K16" s="35">
        <f>SUM(K3:K14)</f>
        <v>1.9703756766148699</v>
      </c>
      <c r="L16" s="40">
        <f>J16+K16</f>
        <v>2.1339245892678766</v>
      </c>
      <c r="M16" s="4"/>
      <c r="N16" s="9"/>
      <c r="O16" s="9"/>
    </row>
    <row r="17" spans="1:11" x14ac:dyDescent="0.2">
      <c r="A17" s="6" t="s">
        <v>17</v>
      </c>
      <c r="B17" s="43" t="s">
        <v>18</v>
      </c>
      <c r="C17" s="51" t="s">
        <v>38</v>
      </c>
      <c r="D17" s="47" t="s">
        <v>39</v>
      </c>
      <c r="E17" s="46" t="s">
        <v>43</v>
      </c>
      <c r="F17" s="47" t="s">
        <v>44</v>
      </c>
      <c r="G17" s="47" t="s">
        <v>40</v>
      </c>
      <c r="H17" s="4"/>
      <c r="I17" s="4"/>
      <c r="J17" s="4"/>
      <c r="K17" s="4"/>
    </row>
    <row r="18" spans="1:11" x14ac:dyDescent="0.2">
      <c r="A18" s="4">
        <v>30</v>
      </c>
      <c r="B18" s="9">
        <v>0.84599999999999997</v>
      </c>
      <c r="C18" s="10">
        <v>100000</v>
      </c>
      <c r="D18" s="10">
        <v>498229.37420178798</v>
      </c>
      <c r="E18" s="10">
        <f>D18*B18</f>
        <v>421502.05057471263</v>
      </c>
      <c r="F18" s="10">
        <f t="shared" ref="F18:F27" si="5">+F19+E18</f>
        <v>2624497.2015325669</v>
      </c>
      <c r="G18" s="37">
        <f>F18/C18</f>
        <v>26.244972015325668</v>
      </c>
      <c r="I18" s="4"/>
      <c r="J18" s="4"/>
      <c r="K18" s="4"/>
    </row>
    <row r="19" spans="1:11" x14ac:dyDescent="0.2">
      <c r="A19" s="4">
        <v>35</v>
      </c>
      <c r="B19" s="9">
        <v>0.82499999999999996</v>
      </c>
      <c r="C19" s="10">
        <v>99259.259259259255</v>
      </c>
      <c r="D19" s="10">
        <v>493629.62962962961</v>
      </c>
      <c r="E19" s="10">
        <f t="shared" ref="E19:E29" si="6">D19*B19</f>
        <v>407244.44444444438</v>
      </c>
      <c r="F19" s="10">
        <f t="shared" si="5"/>
        <v>2202995.1509578545</v>
      </c>
      <c r="G19" s="11">
        <f t="shared" ref="G19:G29" si="7">F19/C19</f>
        <v>22.194354132784355</v>
      </c>
      <c r="H19" s="1"/>
      <c r="J19" s="48"/>
    </row>
    <row r="20" spans="1:11" x14ac:dyDescent="0.2">
      <c r="A20" s="4">
        <v>40</v>
      </c>
      <c r="B20" s="9">
        <v>0.79800000000000004</v>
      </c>
      <c r="C20" s="10">
        <v>98120.051085568324</v>
      </c>
      <c r="D20" s="10">
        <v>486377.52234993613</v>
      </c>
      <c r="E20" s="10">
        <f t="shared" si="6"/>
        <v>388129.26283524907</v>
      </c>
      <c r="F20" s="10">
        <f t="shared" si="5"/>
        <v>1795750.70651341</v>
      </c>
      <c r="G20" s="11">
        <f t="shared" si="7"/>
        <v>18.301567178632791</v>
      </c>
      <c r="H20" s="1"/>
      <c r="I20" s="16"/>
      <c r="J20" s="48"/>
    </row>
    <row r="21" spans="1:11" x14ac:dyDescent="0.2">
      <c r="A21" s="4">
        <v>45</v>
      </c>
      <c r="B21" s="9">
        <v>0.72899999999999998</v>
      </c>
      <c r="C21" s="10">
        <v>96316.730523627077</v>
      </c>
      <c r="D21" s="10">
        <v>475127.45849297574</v>
      </c>
      <c r="E21" s="10">
        <f t="shared" si="6"/>
        <v>346367.91724137933</v>
      </c>
      <c r="F21" s="10">
        <f t="shared" si="5"/>
        <v>1407621.4436781609</v>
      </c>
      <c r="G21" s="11">
        <f t="shared" si="7"/>
        <v>14.614506078285775</v>
      </c>
      <c r="H21" s="1"/>
      <c r="I21" s="17"/>
      <c r="J21" s="48"/>
    </row>
    <row r="22" spans="1:11" x14ac:dyDescent="0.2">
      <c r="A22" s="4">
        <v>50</v>
      </c>
      <c r="B22" s="9">
        <v>0.63800000000000001</v>
      </c>
      <c r="C22" s="10">
        <v>93526.436781609198</v>
      </c>
      <c r="D22" s="10">
        <v>457281.22605363984</v>
      </c>
      <c r="E22" s="10">
        <f t="shared" si="6"/>
        <v>291745.4222222222</v>
      </c>
      <c r="F22" s="10">
        <f t="shared" si="5"/>
        <v>1061253.5264367815</v>
      </c>
      <c r="G22" s="11">
        <f t="shared" si="7"/>
        <v>11.347096745649393</v>
      </c>
      <c r="H22" s="1"/>
      <c r="I22" s="18"/>
      <c r="J22" s="48"/>
      <c r="K22" s="4"/>
    </row>
    <row r="23" spans="1:11" x14ac:dyDescent="0.2">
      <c r="A23" s="4">
        <v>55</v>
      </c>
      <c r="B23" s="9">
        <v>0.53400000000000003</v>
      </c>
      <c r="C23" s="10">
        <v>89107.535121328227</v>
      </c>
      <c r="D23" s="10">
        <v>430625.79821200512</v>
      </c>
      <c r="E23" s="10">
        <f t="shared" si="6"/>
        <v>229954.17624521075</v>
      </c>
      <c r="F23" s="10">
        <f t="shared" si="5"/>
        <v>769508.10421455931</v>
      </c>
      <c r="G23" s="11">
        <f t="shared" si="7"/>
        <v>8.6357242759190029</v>
      </c>
      <c r="H23" s="1"/>
      <c r="J23" s="48"/>
      <c r="K23" s="4"/>
    </row>
    <row r="24" spans="1:11" x14ac:dyDescent="0.2">
      <c r="A24" s="4">
        <v>60</v>
      </c>
      <c r="B24" s="9">
        <v>0.45900000000000002</v>
      </c>
      <c r="C24" s="10">
        <v>82828.097062579822</v>
      </c>
      <c r="D24" s="10">
        <v>394372.41379310342</v>
      </c>
      <c r="E24" s="10">
        <f t="shared" si="6"/>
        <v>181016.93793103448</v>
      </c>
      <c r="F24" s="10">
        <f t="shared" si="5"/>
        <v>539553.92796934862</v>
      </c>
      <c r="G24" s="11">
        <f t="shared" si="7"/>
        <v>6.5141413011299152</v>
      </c>
      <c r="H24" s="1"/>
      <c r="I24" s="16"/>
      <c r="J24" s="9"/>
      <c r="K24" s="4"/>
    </row>
    <row r="25" spans="1:11" x14ac:dyDescent="0.2">
      <c r="A25" s="4">
        <v>65</v>
      </c>
      <c r="B25" s="9">
        <v>0.41899999999999998</v>
      </c>
      <c r="C25" s="10">
        <v>74591.060025542785</v>
      </c>
      <c r="D25" s="10">
        <v>347667.94380587485</v>
      </c>
      <c r="E25" s="10">
        <f t="shared" si="6"/>
        <v>145672.86845466157</v>
      </c>
      <c r="F25" s="10">
        <f t="shared" si="5"/>
        <v>358536.99003831419</v>
      </c>
      <c r="G25" s="11">
        <f t="shared" si="7"/>
        <v>4.8067019012135992</v>
      </c>
      <c r="H25" s="1"/>
      <c r="I25" s="17"/>
      <c r="J25" s="9"/>
      <c r="K25" s="4"/>
    </row>
    <row r="26" spans="1:11" x14ac:dyDescent="0.2">
      <c r="A26" s="4">
        <v>70</v>
      </c>
      <c r="B26" s="9">
        <v>0.29499999999999998</v>
      </c>
      <c r="C26" s="10">
        <v>64240.102171136656</v>
      </c>
      <c r="D26" s="10">
        <v>291692.4648786718</v>
      </c>
      <c r="E26" s="10">
        <f t="shared" si="6"/>
        <v>86049.277139208178</v>
      </c>
      <c r="F26" s="10">
        <f t="shared" si="5"/>
        <v>212864.12158365262</v>
      </c>
      <c r="G26" s="11">
        <f t="shared" si="7"/>
        <v>3.3135707196819086</v>
      </c>
      <c r="H26" s="1"/>
      <c r="I26" s="18"/>
      <c r="J26" s="9"/>
      <c r="K26" s="4"/>
    </row>
    <row r="27" spans="1:11" x14ac:dyDescent="0.2">
      <c r="A27" s="4">
        <v>75</v>
      </c>
      <c r="B27" s="9">
        <v>0.29399999999999998</v>
      </c>
      <c r="C27" s="10">
        <v>52049.04214559387</v>
      </c>
      <c r="D27" s="10">
        <v>225597.95657726692</v>
      </c>
      <c r="E27" s="10">
        <f t="shared" si="6"/>
        <v>66325.799233716476</v>
      </c>
      <c r="F27" s="10">
        <f t="shared" si="5"/>
        <v>126814.84444444445</v>
      </c>
      <c r="G27" s="11">
        <f t="shared" si="7"/>
        <v>2.4364491490489373</v>
      </c>
      <c r="H27" s="1"/>
      <c r="J27" s="48"/>
      <c r="K27" s="4"/>
    </row>
    <row r="28" spans="1:11" x14ac:dyDescent="0.2">
      <c r="A28" s="4">
        <v>80</v>
      </c>
      <c r="B28" s="9">
        <v>0.24099999999999999</v>
      </c>
      <c r="C28" s="10">
        <v>37922.860791826308</v>
      </c>
      <c r="D28" s="10">
        <v>152133.84418901661</v>
      </c>
      <c r="E28" s="10">
        <f t="shared" si="6"/>
        <v>36664.256449553002</v>
      </c>
      <c r="F28" s="10">
        <f>+F29+E28</f>
        <v>60489.045210727971</v>
      </c>
      <c r="G28" s="11">
        <f t="shared" si="7"/>
        <v>1.5950549074548053</v>
      </c>
      <c r="H28" s="1"/>
      <c r="I28" s="16"/>
      <c r="J28" s="9"/>
      <c r="K28" s="4"/>
    </row>
    <row r="29" spans="1:11" x14ac:dyDescent="0.2">
      <c r="A29" s="4">
        <v>85</v>
      </c>
      <c r="B29" s="9">
        <v>0.19600000000000001</v>
      </c>
      <c r="C29" s="10">
        <v>23043.678160919539</v>
      </c>
      <c r="D29" s="10">
        <v>121555.04469987229</v>
      </c>
      <c r="E29" s="10">
        <f t="shared" si="6"/>
        <v>23824.788761174968</v>
      </c>
      <c r="F29" s="10">
        <f>+E29</f>
        <v>23824.788761174968</v>
      </c>
      <c r="G29" s="11">
        <f t="shared" si="7"/>
        <v>1.033896958410925</v>
      </c>
      <c r="H29" s="1"/>
      <c r="I29" s="17"/>
      <c r="J29" s="9"/>
      <c r="K29" s="4"/>
    </row>
    <row r="30" spans="1:11" x14ac:dyDescent="0.2">
      <c r="A30" s="4"/>
      <c r="B30" s="15"/>
      <c r="C30" s="10"/>
      <c r="D30" s="10"/>
      <c r="E30" s="10"/>
      <c r="F30" s="10"/>
      <c r="G30" s="11"/>
      <c r="H30" s="1"/>
      <c r="I30" s="18"/>
      <c r="J30" s="9"/>
      <c r="K30" s="4"/>
    </row>
    <row r="31" spans="1:11" x14ac:dyDescent="0.2">
      <c r="A31" s="4"/>
      <c r="B31" s="15"/>
      <c r="C31" s="10"/>
      <c r="D31" s="10"/>
      <c r="E31" s="10"/>
      <c r="F31" s="10"/>
      <c r="G31" s="11"/>
      <c r="H31" s="1"/>
      <c r="I31" s="4"/>
      <c r="J31" s="4"/>
      <c r="K31" s="4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125" zoomScaleNormal="125" workbookViewId="0"/>
  </sheetViews>
  <sheetFormatPr defaultColWidth="9.140625" defaultRowHeight="14.25" x14ac:dyDescent="0.2"/>
  <cols>
    <col min="1" max="7" width="9.140625" style="5"/>
    <col min="8" max="10" width="9.140625" style="2"/>
    <col min="11" max="11" width="11.85546875" style="2" bestFit="1" customWidth="1"/>
    <col min="12" max="16384" width="9.140625" style="2"/>
  </cols>
  <sheetData>
    <row r="1" spans="1:16" x14ac:dyDescent="0.2">
      <c r="A1" s="3" t="s">
        <v>45</v>
      </c>
      <c r="D1" s="8" t="s">
        <v>48</v>
      </c>
      <c r="E1" s="2"/>
      <c r="F1" s="2"/>
      <c r="G1" s="2"/>
      <c r="H1" s="7" t="s">
        <v>46</v>
      </c>
      <c r="J1" s="3" t="s">
        <v>53</v>
      </c>
    </row>
    <row r="2" spans="1:16" ht="15" x14ac:dyDescent="0.25">
      <c r="A2" s="6" t="s">
        <v>16</v>
      </c>
      <c r="B2" s="61" t="s">
        <v>18</v>
      </c>
      <c r="C2" s="62" t="s">
        <v>38</v>
      </c>
      <c r="D2" s="63" t="s">
        <v>39</v>
      </c>
      <c r="E2" s="64" t="s">
        <v>43</v>
      </c>
      <c r="F2" s="65" t="s">
        <v>44</v>
      </c>
      <c r="G2" s="65" t="s">
        <v>40</v>
      </c>
      <c r="H2" s="4"/>
      <c r="I2" s="34"/>
      <c r="J2" s="35" t="s">
        <v>41</v>
      </c>
      <c r="K2" s="35" t="s">
        <v>42</v>
      </c>
      <c r="L2" s="36"/>
      <c r="M2" s="19"/>
      <c r="N2" s="20"/>
      <c r="O2" s="20"/>
    </row>
    <row r="3" spans="1:16" ht="15" x14ac:dyDescent="0.25">
      <c r="A3" s="4">
        <v>30</v>
      </c>
      <c r="B3" s="5">
        <v>0.79500000000000004</v>
      </c>
      <c r="C3" s="10">
        <v>100000</v>
      </c>
      <c r="D3" s="10">
        <v>498867.85939118249</v>
      </c>
      <c r="E3" s="10">
        <f>D3*B3</f>
        <v>396599.94821599009</v>
      </c>
      <c r="F3" s="10">
        <f t="shared" ref="F3:F12" si="0">+F4+E3</f>
        <v>2837889.6604593545</v>
      </c>
      <c r="G3" s="37">
        <f>F3/C3</f>
        <v>28.378896604593546</v>
      </c>
      <c r="H3" s="35">
        <f>+G3-G18</f>
        <v>2.1339245892678775</v>
      </c>
      <c r="I3" s="34">
        <v>30</v>
      </c>
      <c r="J3" s="35">
        <f>(B3-B18)*(D3+D18)/200000</f>
        <v>-0.25425979456620718</v>
      </c>
      <c r="K3" s="35">
        <f>(D3-D18)*(B3+B18)/200000</f>
        <v>5.2387709789818845E-3</v>
      </c>
      <c r="L3" s="38"/>
      <c r="M3" s="19"/>
      <c r="N3" s="20"/>
      <c r="O3" s="20"/>
      <c r="P3" s="12"/>
    </row>
    <row r="4" spans="1:16" ht="15" x14ac:dyDescent="0.25">
      <c r="A4" s="4">
        <v>35</v>
      </c>
      <c r="B4" s="5">
        <v>0.76400000000000001</v>
      </c>
      <c r="C4" s="10">
        <v>99535.974656296326</v>
      </c>
      <c r="D4" s="10">
        <v>496107.06090205716</v>
      </c>
      <c r="E4" s="10">
        <f t="shared" ref="E4:E14" si="1">D4*B4</f>
        <v>379025.79452917166</v>
      </c>
      <c r="F4" s="10">
        <f t="shared" si="0"/>
        <v>2441289.7122433647</v>
      </c>
      <c r="G4" s="11">
        <f t="shared" ref="G4:G14" si="2">F4/C4</f>
        <v>24.526707260096504</v>
      </c>
      <c r="H4" s="4"/>
      <c r="I4" s="34">
        <v>35</v>
      </c>
      <c r="J4" s="35">
        <f t="shared" ref="J4:J14" si="3">(B4-B19)*(D4+D19)/200000</f>
        <v>-0.30186969061216418</v>
      </c>
      <c r="K4" s="35">
        <f t="shared" ref="K4:K14" si="4">(D4-D19)*(B4+B19)/200000</f>
        <v>1.9683191459436897E-2</v>
      </c>
      <c r="L4" s="38"/>
      <c r="M4" s="19"/>
      <c r="N4" s="20"/>
      <c r="O4" s="20"/>
      <c r="P4" s="12"/>
    </row>
    <row r="5" spans="1:16" ht="15" x14ac:dyDescent="0.25">
      <c r="A5" s="4">
        <v>40</v>
      </c>
      <c r="B5" s="5">
        <v>0.74299999999999999</v>
      </c>
      <c r="C5" s="10">
        <v>98865.82864569583</v>
      </c>
      <c r="D5" s="10">
        <v>491969.41697297076</v>
      </c>
      <c r="E5" s="10">
        <f t="shared" si="1"/>
        <v>365533.27681091725</v>
      </c>
      <c r="F5" s="10">
        <f t="shared" si="0"/>
        <v>2062263.917714193</v>
      </c>
      <c r="G5" s="11">
        <f t="shared" si="2"/>
        <v>20.859218457619985</v>
      </c>
      <c r="H5" s="4"/>
      <c r="I5" s="34">
        <v>40</v>
      </c>
      <c r="J5" s="35">
        <f t="shared" si="3"/>
        <v>-0.26904540831379964</v>
      </c>
      <c r="K5" s="35">
        <f t="shared" si="4"/>
        <v>4.3085548070481858E-2</v>
      </c>
      <c r="L5" s="38"/>
      <c r="M5" s="19"/>
      <c r="N5" s="20"/>
      <c r="O5" s="20"/>
      <c r="P5" s="12"/>
    </row>
    <row r="6" spans="1:16" ht="15" x14ac:dyDescent="0.25">
      <c r="A6" s="4">
        <v>45</v>
      </c>
      <c r="B6" s="5">
        <v>0.71399999999999997</v>
      </c>
      <c r="C6" s="10">
        <v>97843.348293158415</v>
      </c>
      <c r="D6" s="10">
        <v>485508.60020713601</v>
      </c>
      <c r="E6" s="10">
        <f t="shared" si="1"/>
        <v>346653.14054789511</v>
      </c>
      <c r="F6" s="10">
        <f t="shared" si="0"/>
        <v>1696730.6409032757</v>
      </c>
      <c r="G6" s="11">
        <f t="shared" si="2"/>
        <v>17.341297804113655</v>
      </c>
      <c r="H6" s="4"/>
      <c r="I6" s="34">
        <v>45</v>
      </c>
      <c r="J6" s="35">
        <f t="shared" si="3"/>
        <v>-7.2047704402508447E-2</v>
      </c>
      <c r="K6" s="35">
        <f t="shared" si="4"/>
        <v>7.4899937467666364E-2</v>
      </c>
      <c r="L6" s="36"/>
      <c r="M6" s="19"/>
      <c r="N6" s="20"/>
      <c r="O6" s="20"/>
    </row>
    <row r="7" spans="1:16" ht="15" x14ac:dyDescent="0.25">
      <c r="A7" s="4">
        <v>50</v>
      </c>
      <c r="B7" s="5">
        <v>0.64400000000000002</v>
      </c>
      <c r="C7" s="10">
        <v>96222.813394797224</v>
      </c>
      <c r="D7" s="10">
        <v>474880.69370265823</v>
      </c>
      <c r="E7" s="10">
        <f t="shared" si="1"/>
        <v>305823.16674451192</v>
      </c>
      <c r="F7" s="10">
        <f t="shared" si="0"/>
        <v>1350077.5003553806</v>
      </c>
      <c r="G7" s="11">
        <f t="shared" si="2"/>
        <v>14.030742323196085</v>
      </c>
      <c r="H7" s="4"/>
      <c r="I7" s="34">
        <v>50</v>
      </c>
      <c r="J7" s="35">
        <f t="shared" si="3"/>
        <v>2.7964857592688967E-2</v>
      </c>
      <c r="K7" s="35">
        <f t="shared" si="4"/>
        <v>0.11281258763020789</v>
      </c>
      <c r="L7" s="36"/>
      <c r="M7" s="19"/>
      <c r="N7" s="20"/>
      <c r="O7" s="20"/>
    </row>
    <row r="8" spans="1:16" ht="15" x14ac:dyDescent="0.25">
      <c r="A8" s="4">
        <v>55</v>
      </c>
      <c r="B8" s="5">
        <v>0.55100000000000005</v>
      </c>
      <c r="C8" s="10">
        <v>93526.998761245253</v>
      </c>
      <c r="D8" s="10">
        <v>458356.51767763944</v>
      </c>
      <c r="E8" s="10">
        <f t="shared" si="1"/>
        <v>252554.44124037935</v>
      </c>
      <c r="F8" s="10">
        <f t="shared" si="0"/>
        <v>1044254.3336108685</v>
      </c>
      <c r="G8" s="11">
        <f t="shared" si="2"/>
        <v>11.165271498518091</v>
      </c>
      <c r="H8" s="4"/>
      <c r="I8" s="34">
        <v>55</v>
      </c>
      <c r="J8" s="35">
        <f t="shared" si="3"/>
        <v>7.556349685061986E-2</v>
      </c>
      <c r="K8" s="35">
        <f t="shared" si="4"/>
        <v>0.15043915310106618</v>
      </c>
      <c r="L8" s="36"/>
      <c r="M8" s="19"/>
      <c r="N8" s="20"/>
      <c r="O8" s="20"/>
    </row>
    <row r="9" spans="1:16" ht="15" x14ac:dyDescent="0.25">
      <c r="A9" s="4">
        <v>60</v>
      </c>
      <c r="B9" s="5">
        <v>0.52200000000000002</v>
      </c>
      <c r="C9" s="10">
        <v>89626.952054099063</v>
      </c>
      <c r="D9" s="10">
        <v>436140.16205348982</v>
      </c>
      <c r="E9" s="10">
        <f t="shared" si="1"/>
        <v>227665.1645919217</v>
      </c>
      <c r="F9" s="10">
        <f t="shared" si="0"/>
        <v>791699.89237048919</v>
      </c>
      <c r="G9" s="11">
        <f t="shared" si="2"/>
        <v>8.8332792115101384</v>
      </c>
      <c r="H9" s="4"/>
      <c r="I9" s="34">
        <v>60</v>
      </c>
      <c r="J9" s="35">
        <f t="shared" si="3"/>
        <v>0.26161146139167685</v>
      </c>
      <c r="K9" s="35">
        <f t="shared" si="4"/>
        <v>0.20487080521719533</v>
      </c>
      <c r="L9" s="36"/>
      <c r="M9" s="19"/>
      <c r="N9" s="20"/>
      <c r="O9" s="20"/>
    </row>
    <row r="10" spans="1:16" ht="15" x14ac:dyDescent="0.25">
      <c r="A10" s="4">
        <v>65</v>
      </c>
      <c r="B10" s="5">
        <v>0.44</v>
      </c>
      <c r="C10" s="10">
        <v>84635.379647868729</v>
      </c>
      <c r="D10" s="10">
        <v>407769.63223199238</v>
      </c>
      <c r="E10" s="10">
        <f t="shared" si="1"/>
        <v>179418.63818207665</v>
      </c>
      <c r="F10" s="10">
        <f t="shared" si="0"/>
        <v>564034.72777856747</v>
      </c>
      <c r="G10" s="11">
        <f t="shared" si="2"/>
        <v>6.6642901600403102</v>
      </c>
      <c r="H10" s="4"/>
      <c r="I10" s="34">
        <v>65</v>
      </c>
      <c r="J10" s="35">
        <f t="shared" si="3"/>
        <v>7.9320945483976127E-2</v>
      </c>
      <c r="K10" s="35">
        <f t="shared" si="4"/>
        <v>0.25813675179017481</v>
      </c>
      <c r="L10" s="36"/>
      <c r="M10" s="19"/>
      <c r="N10" s="20"/>
      <c r="O10" s="20"/>
    </row>
    <row r="11" spans="1:16" ht="15" x14ac:dyDescent="0.25">
      <c r="A11" s="4">
        <v>70</v>
      </c>
      <c r="B11" s="5">
        <v>0.42399999999999999</v>
      </c>
      <c r="C11" s="10">
        <v>78234.469873890703</v>
      </c>
      <c r="D11" s="10">
        <v>370943.07820400869</v>
      </c>
      <c r="E11" s="10">
        <f t="shared" si="1"/>
        <v>157279.86515849968</v>
      </c>
      <c r="F11" s="10">
        <f t="shared" si="0"/>
        <v>384616.08959649084</v>
      </c>
      <c r="G11" s="11">
        <f t="shared" si="2"/>
        <v>4.9161973004542503</v>
      </c>
      <c r="H11" s="4"/>
      <c r="I11" s="34">
        <v>70</v>
      </c>
      <c r="J11" s="35">
        <f t="shared" si="3"/>
        <v>0.42739992528832899</v>
      </c>
      <c r="K11" s="35">
        <f t="shared" si="4"/>
        <v>0.28490595490458609</v>
      </c>
      <c r="L11" s="36"/>
      <c r="M11" s="19"/>
      <c r="N11" s="20"/>
      <c r="O11" s="20"/>
    </row>
    <row r="12" spans="1:16" ht="15" x14ac:dyDescent="0.25">
      <c r="A12" s="4">
        <v>75</v>
      </c>
      <c r="B12" s="5">
        <v>0.316</v>
      </c>
      <c r="C12" s="10">
        <v>69687.06212050443</v>
      </c>
      <c r="D12" s="10">
        <v>320006.90453465469</v>
      </c>
      <c r="E12" s="10">
        <f t="shared" si="1"/>
        <v>101122.18183295088</v>
      </c>
      <c r="F12" s="10">
        <f t="shared" si="0"/>
        <v>227336.22443799119</v>
      </c>
      <c r="G12" s="11">
        <f t="shared" si="2"/>
        <v>3.2622443466604505</v>
      </c>
      <c r="H12" s="4"/>
      <c r="I12" s="34">
        <v>75</v>
      </c>
      <c r="J12" s="35">
        <f t="shared" si="3"/>
        <v>6.0016534722311429E-2</v>
      </c>
      <c r="K12" s="35">
        <f t="shared" si="4"/>
        <v>0.28794729127003271</v>
      </c>
      <c r="L12" s="36"/>
      <c r="M12" s="19"/>
      <c r="N12" s="20"/>
      <c r="O12" s="20"/>
    </row>
    <row r="13" spans="1:16" ht="15" x14ac:dyDescent="0.25">
      <c r="A13" s="4">
        <v>80</v>
      </c>
      <c r="B13" s="5">
        <v>0.26800000000000002</v>
      </c>
      <c r="C13" s="10">
        <v>57602.09572934224</v>
      </c>
      <c r="D13" s="10">
        <v>248611.98545986231</v>
      </c>
      <c r="E13" s="10">
        <f t="shared" si="1"/>
        <v>66628.012103243105</v>
      </c>
      <c r="F13" s="10">
        <f>+F14+E13</f>
        <v>126214.0426050403</v>
      </c>
      <c r="G13" s="11">
        <f t="shared" si="2"/>
        <v>2.1911362947294202</v>
      </c>
      <c r="H13" s="4"/>
      <c r="I13" s="34">
        <v>80</v>
      </c>
      <c r="J13" s="35">
        <f t="shared" si="3"/>
        <v>5.4100687002598701E-2</v>
      </c>
      <c r="K13" s="35">
        <f t="shared" si="4"/>
        <v>0.24553686953430229</v>
      </c>
      <c r="L13" s="36"/>
      <c r="M13" s="19"/>
      <c r="N13" s="20"/>
      <c r="O13" s="20"/>
    </row>
    <row r="14" spans="1:16" ht="15" x14ac:dyDescent="0.25">
      <c r="A14" s="4">
        <v>85</v>
      </c>
      <c r="B14" s="5">
        <v>0.23799999999999999</v>
      </c>
      <c r="C14" s="10">
        <v>41126.65759600349</v>
      </c>
      <c r="D14" s="10">
        <v>250361.47269662694</v>
      </c>
      <c r="E14" s="10">
        <f t="shared" si="1"/>
        <v>59586.030501797206</v>
      </c>
      <c r="F14" s="10">
        <f>+E14</f>
        <v>59586.030501797206</v>
      </c>
      <c r="G14" s="11">
        <f t="shared" si="2"/>
        <v>1.4488420402923168</v>
      </c>
      <c r="H14" s="4"/>
      <c r="I14" s="34">
        <v>85</v>
      </c>
      <c r="J14" s="35">
        <f t="shared" si="3"/>
        <v>7.8102468653264812E-2</v>
      </c>
      <c r="K14" s="35">
        <f t="shared" si="4"/>
        <v>0.27950994875295759</v>
      </c>
      <c r="L14" s="36"/>
      <c r="M14" s="19"/>
      <c r="N14" s="20"/>
      <c r="O14" s="20"/>
    </row>
    <row r="15" spans="1:16" ht="15" x14ac:dyDescent="0.25">
      <c r="A15" s="4"/>
      <c r="B15" s="13"/>
      <c r="C15" s="10"/>
      <c r="D15" s="10"/>
      <c r="E15" s="10"/>
      <c r="F15" s="10"/>
      <c r="G15" s="11"/>
      <c r="H15" s="4"/>
      <c r="I15" s="34"/>
      <c r="J15" s="35"/>
      <c r="K15" s="35"/>
      <c r="L15" s="36"/>
      <c r="M15" s="19"/>
      <c r="N15" s="20"/>
      <c r="O15" s="20"/>
    </row>
    <row r="16" spans="1:16" x14ac:dyDescent="0.2">
      <c r="A16" s="4"/>
      <c r="B16" s="13"/>
      <c r="C16" s="10"/>
      <c r="D16" s="10"/>
      <c r="E16" s="10"/>
      <c r="F16" s="10"/>
      <c r="G16" s="11"/>
      <c r="H16" s="4"/>
      <c r="I16" s="39" t="s">
        <v>54</v>
      </c>
      <c r="J16" s="35">
        <f>SUM(J3:J14)</f>
        <v>0.16685777909078642</v>
      </c>
      <c r="K16" s="35">
        <f>SUM(K3:K14)</f>
        <v>1.9670668101770898</v>
      </c>
      <c r="L16" s="40">
        <f>J16+K16</f>
        <v>2.1339245892678762</v>
      </c>
      <c r="M16" s="19"/>
      <c r="N16" s="20"/>
      <c r="O16" s="20"/>
      <c r="P16" s="14"/>
    </row>
    <row r="17" spans="1:11" x14ac:dyDescent="0.2">
      <c r="A17" s="6" t="s">
        <v>17</v>
      </c>
      <c r="B17" s="61" t="s">
        <v>18</v>
      </c>
      <c r="C17" s="66" t="s">
        <v>38</v>
      </c>
      <c r="D17" s="65" t="s">
        <v>39</v>
      </c>
      <c r="E17" s="64" t="s">
        <v>43</v>
      </c>
      <c r="F17" s="65" t="s">
        <v>44</v>
      </c>
      <c r="G17" s="67" t="s">
        <v>40</v>
      </c>
      <c r="H17" s="4"/>
      <c r="I17" s="4"/>
      <c r="J17" s="4"/>
      <c r="K17" s="4"/>
    </row>
    <row r="18" spans="1:11" x14ac:dyDescent="0.2">
      <c r="A18" s="4">
        <v>30</v>
      </c>
      <c r="B18" s="9">
        <v>0.84599999999999997</v>
      </c>
      <c r="C18" s="10">
        <v>100000</v>
      </c>
      <c r="D18" s="10">
        <v>498229.37420178798</v>
      </c>
      <c r="E18" s="10">
        <f t="shared" ref="E18:E29" si="5">D18*B18</f>
        <v>421502.05057471263</v>
      </c>
      <c r="F18" s="10">
        <f t="shared" ref="F18:F28" si="6">+F19+E18</f>
        <v>2624497.2015325669</v>
      </c>
      <c r="G18" s="37">
        <f t="shared" ref="G18:G29" si="7">F18/C18</f>
        <v>26.244972015325668</v>
      </c>
      <c r="H18" s="14"/>
      <c r="I18" s="4"/>
      <c r="J18" s="4"/>
      <c r="K18" s="4"/>
    </row>
    <row r="19" spans="1:11" x14ac:dyDescent="0.2">
      <c r="A19" s="4">
        <v>35</v>
      </c>
      <c r="B19" s="9">
        <v>0.82499999999999996</v>
      </c>
      <c r="C19" s="10">
        <v>99259.259259259255</v>
      </c>
      <c r="D19" s="10">
        <v>493629.62962962961</v>
      </c>
      <c r="E19" s="10">
        <f t="shared" si="5"/>
        <v>407244.44444444438</v>
      </c>
      <c r="F19" s="10">
        <f t="shared" si="6"/>
        <v>2202995.1509578545</v>
      </c>
      <c r="G19" s="11">
        <f t="shared" si="7"/>
        <v>22.194354132784355</v>
      </c>
      <c r="H19" s="1"/>
      <c r="J19" s="14"/>
    </row>
    <row r="20" spans="1:11" x14ac:dyDescent="0.2">
      <c r="A20" s="4">
        <v>40</v>
      </c>
      <c r="B20" s="9">
        <v>0.79800000000000004</v>
      </c>
      <c r="C20" s="10">
        <v>98120.051085568324</v>
      </c>
      <c r="D20" s="10">
        <v>486377.52234993613</v>
      </c>
      <c r="E20" s="10">
        <f t="shared" si="5"/>
        <v>388129.26283524907</v>
      </c>
      <c r="F20" s="10">
        <f t="shared" si="6"/>
        <v>1795750.70651341</v>
      </c>
      <c r="G20" s="11">
        <f t="shared" si="7"/>
        <v>18.301567178632791</v>
      </c>
      <c r="H20" s="1"/>
      <c r="I20" s="16"/>
      <c r="J20" s="14"/>
    </row>
    <row r="21" spans="1:11" x14ac:dyDescent="0.2">
      <c r="A21" s="4">
        <v>45</v>
      </c>
      <c r="B21" s="9">
        <v>0.72899999999999998</v>
      </c>
      <c r="C21" s="10">
        <v>96316.730523627077</v>
      </c>
      <c r="D21" s="10">
        <v>475127.45849297574</v>
      </c>
      <c r="E21" s="10">
        <f t="shared" si="5"/>
        <v>346367.91724137933</v>
      </c>
      <c r="F21" s="10">
        <f t="shared" si="6"/>
        <v>1407621.4436781609</v>
      </c>
      <c r="G21" s="11">
        <f t="shared" si="7"/>
        <v>14.614506078285775</v>
      </c>
      <c r="H21" s="1"/>
      <c r="I21" s="17"/>
      <c r="J21" s="14"/>
    </row>
    <row r="22" spans="1:11" x14ac:dyDescent="0.2">
      <c r="A22" s="4">
        <v>50</v>
      </c>
      <c r="B22" s="9">
        <v>0.63800000000000001</v>
      </c>
      <c r="C22" s="10">
        <v>93526.436781609198</v>
      </c>
      <c r="D22" s="10">
        <v>457281.22605363984</v>
      </c>
      <c r="E22" s="10">
        <f t="shared" si="5"/>
        <v>291745.4222222222</v>
      </c>
      <c r="F22" s="10">
        <f t="shared" si="6"/>
        <v>1061253.5264367815</v>
      </c>
      <c r="G22" s="11">
        <f t="shared" si="7"/>
        <v>11.347096745649393</v>
      </c>
      <c r="H22" s="1"/>
      <c r="I22" s="18"/>
      <c r="J22" s="14"/>
      <c r="K22" s="4"/>
    </row>
    <row r="23" spans="1:11" x14ac:dyDescent="0.2">
      <c r="A23" s="4">
        <v>55</v>
      </c>
      <c r="B23" s="9">
        <v>0.53400000000000003</v>
      </c>
      <c r="C23" s="10">
        <v>89107.535121328227</v>
      </c>
      <c r="D23" s="10">
        <v>430625.79821200512</v>
      </c>
      <c r="E23" s="10">
        <f t="shared" si="5"/>
        <v>229954.17624521075</v>
      </c>
      <c r="F23" s="10">
        <f t="shared" si="6"/>
        <v>769508.10421455931</v>
      </c>
      <c r="G23" s="11">
        <f t="shared" si="7"/>
        <v>8.6357242759190029</v>
      </c>
      <c r="H23" s="1"/>
      <c r="J23" s="14"/>
      <c r="K23" s="4"/>
    </row>
    <row r="24" spans="1:11" x14ac:dyDescent="0.2">
      <c r="A24" s="4">
        <v>60</v>
      </c>
      <c r="B24" s="9">
        <v>0.45900000000000002</v>
      </c>
      <c r="C24" s="10">
        <v>82828.097062579822</v>
      </c>
      <c r="D24" s="10">
        <v>394372.41379310342</v>
      </c>
      <c r="E24" s="10">
        <f t="shared" si="5"/>
        <v>181016.93793103448</v>
      </c>
      <c r="F24" s="10">
        <f t="shared" si="6"/>
        <v>539553.92796934862</v>
      </c>
      <c r="G24" s="11">
        <f t="shared" si="7"/>
        <v>6.5141413011299152</v>
      </c>
      <c r="H24" s="1"/>
      <c r="I24" s="16"/>
      <c r="J24" s="9"/>
      <c r="K24" s="4"/>
    </row>
    <row r="25" spans="1:11" x14ac:dyDescent="0.2">
      <c r="A25" s="4">
        <v>65</v>
      </c>
      <c r="B25" s="9">
        <v>0.41899999999999998</v>
      </c>
      <c r="C25" s="10">
        <v>74591.060025542785</v>
      </c>
      <c r="D25" s="10">
        <v>347667.94380587485</v>
      </c>
      <c r="E25" s="10">
        <f t="shared" si="5"/>
        <v>145672.86845466157</v>
      </c>
      <c r="F25" s="10">
        <f t="shared" si="6"/>
        <v>358536.99003831419</v>
      </c>
      <c r="G25" s="11">
        <f t="shared" si="7"/>
        <v>4.8067019012135992</v>
      </c>
      <c r="H25" s="1"/>
      <c r="I25" s="17"/>
      <c r="J25" s="9"/>
      <c r="K25" s="4"/>
    </row>
    <row r="26" spans="1:11" x14ac:dyDescent="0.2">
      <c r="A26" s="4">
        <v>70</v>
      </c>
      <c r="B26" s="9">
        <v>0.29499999999999998</v>
      </c>
      <c r="C26" s="10">
        <v>64240.102171136656</v>
      </c>
      <c r="D26" s="10">
        <v>291692.4648786718</v>
      </c>
      <c r="E26" s="10">
        <f t="shared" si="5"/>
        <v>86049.277139208178</v>
      </c>
      <c r="F26" s="10">
        <f t="shared" si="6"/>
        <v>212864.12158365262</v>
      </c>
      <c r="G26" s="11">
        <f t="shared" si="7"/>
        <v>3.3135707196819086</v>
      </c>
      <c r="H26" s="1"/>
      <c r="I26" s="18"/>
      <c r="J26" s="9"/>
      <c r="K26" s="4"/>
    </row>
    <row r="27" spans="1:11" x14ac:dyDescent="0.2">
      <c r="A27" s="4">
        <v>75</v>
      </c>
      <c r="B27" s="9">
        <v>0.29399999999999998</v>
      </c>
      <c r="C27" s="10">
        <v>52049.04214559387</v>
      </c>
      <c r="D27" s="10">
        <v>225597.95657726692</v>
      </c>
      <c r="E27" s="10">
        <f t="shared" si="5"/>
        <v>66325.799233716476</v>
      </c>
      <c r="F27" s="10">
        <f t="shared" si="6"/>
        <v>126814.84444444445</v>
      </c>
      <c r="G27" s="11">
        <f t="shared" si="7"/>
        <v>2.4364491490489373</v>
      </c>
      <c r="H27" s="1"/>
      <c r="J27" s="14"/>
      <c r="K27" s="4"/>
    </row>
    <row r="28" spans="1:11" x14ac:dyDescent="0.2">
      <c r="A28" s="4">
        <v>80</v>
      </c>
      <c r="B28" s="9">
        <v>0.24099999999999999</v>
      </c>
      <c r="C28" s="10">
        <v>37922.860791826308</v>
      </c>
      <c r="D28" s="10">
        <v>152133.84418901661</v>
      </c>
      <c r="E28" s="10">
        <f t="shared" si="5"/>
        <v>36664.256449553002</v>
      </c>
      <c r="F28" s="10">
        <f t="shared" si="6"/>
        <v>60489.045210727971</v>
      </c>
      <c r="G28" s="11">
        <f t="shared" si="7"/>
        <v>1.5950549074548053</v>
      </c>
      <c r="H28" s="1"/>
      <c r="I28" s="16"/>
      <c r="J28" s="9"/>
      <c r="K28" s="4"/>
    </row>
    <row r="29" spans="1:11" x14ac:dyDescent="0.2">
      <c r="A29" s="4">
        <v>85</v>
      </c>
      <c r="B29" s="9">
        <v>0.19600000000000001</v>
      </c>
      <c r="C29" s="10">
        <v>23043.678160919539</v>
      </c>
      <c r="D29" s="10">
        <v>121555.04469987229</v>
      </c>
      <c r="E29" s="10">
        <f t="shared" si="5"/>
        <v>23824.788761174968</v>
      </c>
      <c r="F29" s="10">
        <f>+E29</f>
        <v>23824.788761174968</v>
      </c>
      <c r="G29" s="11">
        <f t="shared" si="7"/>
        <v>1.033896958410925</v>
      </c>
      <c r="H29" s="1"/>
      <c r="I29" s="17"/>
      <c r="J29" s="9"/>
      <c r="K29" s="4"/>
    </row>
    <row r="30" spans="1:11" x14ac:dyDescent="0.2">
      <c r="A30" s="4"/>
      <c r="B30" s="15"/>
      <c r="C30" s="10"/>
      <c r="D30" s="10"/>
      <c r="E30" s="10"/>
      <c r="F30" s="10"/>
      <c r="G30" s="11"/>
      <c r="H30" s="1"/>
      <c r="I30" s="18"/>
      <c r="J30" s="9"/>
      <c r="K30" s="4"/>
    </row>
    <row r="31" spans="1:11" x14ac:dyDescent="0.2">
      <c r="A31" s="4"/>
      <c r="B31" s="15"/>
      <c r="C31" s="10"/>
      <c r="D31" s="10"/>
      <c r="E31" s="10"/>
      <c r="F31" s="10"/>
      <c r="G31" s="11"/>
      <c r="H31" s="1"/>
      <c r="I31" s="4"/>
      <c r="J31" s="4"/>
      <c r="K31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7"/>
  <sheetViews>
    <sheetView zoomScaleNormal="100" workbookViewId="0"/>
  </sheetViews>
  <sheetFormatPr defaultColWidth="9" defaultRowHeight="14.25" x14ac:dyDescent="0.2"/>
  <cols>
    <col min="1" max="7" width="9" style="2"/>
    <col min="8" max="8" width="11.140625" style="2" customWidth="1"/>
    <col min="9" max="16384" width="9" style="2"/>
  </cols>
  <sheetData>
    <row r="3" spans="4:14" x14ac:dyDescent="0.2">
      <c r="E3" s="2" t="s">
        <v>41</v>
      </c>
    </row>
    <row r="4" spans="4:14" x14ac:dyDescent="0.2">
      <c r="M4" s="2" t="s">
        <v>42</v>
      </c>
    </row>
    <row r="5" spans="4:14" x14ac:dyDescent="0.2">
      <c r="E5" s="2" t="s">
        <v>56</v>
      </c>
      <c r="F5" s="2" t="s">
        <v>57</v>
      </c>
      <c r="M5" s="2" t="s">
        <v>56</v>
      </c>
      <c r="N5" s="2" t="s">
        <v>57</v>
      </c>
    </row>
    <row r="6" spans="4:14" x14ac:dyDescent="0.2">
      <c r="D6" s="2">
        <v>30</v>
      </c>
      <c r="E6" s="14">
        <v>-0.25425979456620718</v>
      </c>
      <c r="F6" s="14">
        <v>-0.25425979456620718</v>
      </c>
      <c r="L6" s="2">
        <v>30</v>
      </c>
      <c r="M6" s="14">
        <v>6.9880956245602491E-2</v>
      </c>
      <c r="N6" s="14">
        <v>5.2387709789818845E-3</v>
      </c>
    </row>
    <row r="7" spans="4:14" x14ac:dyDescent="0.2">
      <c r="D7" s="2">
        <v>35</v>
      </c>
      <c r="E7" s="14">
        <v>-0.30186922371184305</v>
      </c>
      <c r="F7" s="14">
        <v>-0.30186969061216418</v>
      </c>
      <c r="L7" s="2">
        <v>35</v>
      </c>
      <c r="M7" s="14">
        <v>0.10106671511489976</v>
      </c>
      <c r="N7" s="14">
        <v>1.9683191459436897E-2</v>
      </c>
    </row>
    <row r="8" spans="4:14" x14ac:dyDescent="0.2">
      <c r="D8" s="2">
        <v>40</v>
      </c>
      <c r="E8" s="14">
        <v>-0.26904344269869712</v>
      </c>
      <c r="F8" s="14">
        <v>-0.26904540831379964</v>
      </c>
      <c r="L8" s="2">
        <v>40</v>
      </c>
      <c r="M8" s="14">
        <v>0.14097889686562248</v>
      </c>
      <c r="N8" s="14">
        <v>4.3085548070481858E-2</v>
      </c>
    </row>
    <row r="9" spans="4:14" x14ac:dyDescent="0.2">
      <c r="D9" s="2">
        <v>45</v>
      </c>
      <c r="E9" s="14">
        <v>-7.2046036642513758E-2</v>
      </c>
      <c r="F9" s="14">
        <v>-7.2047704402508447E-2</v>
      </c>
      <c r="L9" s="2">
        <v>45</v>
      </c>
      <c r="M9" s="14">
        <v>0.17311783826744592</v>
      </c>
      <c r="N9" s="14">
        <v>7.4899937467666364E-2</v>
      </c>
    </row>
    <row r="10" spans="4:14" x14ac:dyDescent="0.2">
      <c r="D10" s="2">
        <v>50</v>
      </c>
      <c r="E10" s="14">
        <v>2.7963001399423152E-2</v>
      </c>
      <c r="F10" s="14">
        <v>2.7964857592688967E-2</v>
      </c>
      <c r="L10" s="2">
        <v>50</v>
      </c>
      <c r="M10" s="14">
        <v>0.20822228932742909</v>
      </c>
      <c r="N10" s="14">
        <v>0.11281258763020789</v>
      </c>
    </row>
    <row r="11" spans="4:14" x14ac:dyDescent="0.2">
      <c r="D11" s="2">
        <v>55</v>
      </c>
      <c r="E11" s="14">
        <v>7.5550698193456181E-2</v>
      </c>
      <c r="F11" s="14">
        <v>7.556349685061986E-2</v>
      </c>
      <c r="L11" s="2">
        <v>55</v>
      </c>
      <c r="M11" s="14">
        <v>0.23462748025839103</v>
      </c>
      <c r="N11" s="14">
        <v>0.15043915310106618</v>
      </c>
    </row>
    <row r="12" spans="4:14" x14ac:dyDescent="0.2">
      <c r="D12" s="2">
        <v>60</v>
      </c>
      <c r="E12" s="14">
        <v>0.26149920114500264</v>
      </c>
      <c r="F12" s="14">
        <v>0.26161146139167685</v>
      </c>
      <c r="L12" s="2">
        <v>60</v>
      </c>
      <c r="M12" s="14">
        <v>0.25935018590932046</v>
      </c>
      <c r="N12" s="14">
        <v>0.20487080521719533</v>
      </c>
    </row>
    <row r="13" spans="4:14" x14ac:dyDescent="0.2">
      <c r="D13" s="2">
        <v>65</v>
      </c>
      <c r="E13" s="14">
        <v>7.9238170799743199E-2</v>
      </c>
      <c r="F13" s="14">
        <v>7.9320945483976127E-2</v>
      </c>
      <c r="L13" s="2">
        <v>65</v>
      </c>
      <c r="M13" s="14">
        <v>0.25797997214317664</v>
      </c>
      <c r="N13" s="14">
        <v>0.25813675179017481</v>
      </c>
    </row>
    <row r="14" spans="4:14" x14ac:dyDescent="0.2">
      <c r="D14" s="2">
        <v>70</v>
      </c>
      <c r="E14" s="14">
        <v>0.4264938242309072</v>
      </c>
      <c r="F14" s="14">
        <v>0.42739992528832899</v>
      </c>
      <c r="L14" s="2">
        <v>70</v>
      </c>
      <c r="M14" s="14">
        <v>0.21252840559232558</v>
      </c>
      <c r="N14" s="14">
        <v>0.28490595490458609</v>
      </c>
    </row>
    <row r="15" spans="4:14" x14ac:dyDescent="0.2">
      <c r="D15" s="2">
        <v>75</v>
      </c>
      <c r="E15" s="14">
        <v>5.9766521164688065E-2</v>
      </c>
      <c r="F15" s="14">
        <v>6.0016534722311429E-2</v>
      </c>
      <c r="L15" s="2">
        <v>75</v>
      </c>
      <c r="M15" s="14">
        <v>0.15817568721727698</v>
      </c>
      <c r="N15" s="14">
        <v>0.28794729127003271</v>
      </c>
    </row>
    <row r="16" spans="4:14" x14ac:dyDescent="0.2">
      <c r="D16" s="2">
        <v>80</v>
      </c>
      <c r="E16" s="14">
        <v>5.3696394277445186E-2</v>
      </c>
      <c r="F16" s="14">
        <v>5.4100687002598701E-2</v>
      </c>
      <c r="L16" s="2">
        <v>80</v>
      </c>
      <c r="M16" s="14">
        <v>9.7871022609917729E-2</v>
      </c>
      <c r="N16" s="14">
        <v>0.24553686953430229</v>
      </c>
    </row>
    <row r="17" spans="4:14" x14ac:dyDescent="0.2">
      <c r="D17" s="2">
        <v>85</v>
      </c>
      <c r="E17" s="14">
        <v>7.6559599061602507E-2</v>
      </c>
      <c r="F17" s="14">
        <v>7.8102468653264812E-2</v>
      </c>
      <c r="L17" s="2">
        <v>85</v>
      </c>
      <c r="M17" s="14">
        <v>5.6576227063461694E-2</v>
      </c>
      <c r="N17" s="14">
        <v>0.27950994875295759</v>
      </c>
    </row>
    <row r="18" spans="4:14" x14ac:dyDescent="0.2">
      <c r="E18" s="14"/>
      <c r="F18" s="14"/>
      <c r="M18" s="14"/>
      <c r="N18" s="14"/>
    </row>
    <row r="19" spans="4:14" x14ac:dyDescent="0.2">
      <c r="E19" s="14">
        <v>0.16354891265300692</v>
      </c>
      <c r="F19" s="14">
        <v>0.16685777909078642</v>
      </c>
      <c r="M19" s="14">
        <v>1.9703756766148699</v>
      </c>
      <c r="N19" s="14">
        <v>1.9670668101770898</v>
      </c>
    </row>
    <row r="23" spans="4:14" x14ac:dyDescent="0.2">
      <c r="D23" s="22"/>
      <c r="E23" s="23" t="s">
        <v>58</v>
      </c>
      <c r="F23" s="24"/>
      <c r="G23" s="23" t="s">
        <v>60</v>
      </c>
      <c r="H23" s="24"/>
    </row>
    <row r="24" spans="4:14" x14ac:dyDescent="0.2">
      <c r="D24" s="25"/>
      <c r="E24" s="26" t="s">
        <v>55</v>
      </c>
      <c r="F24" s="27" t="s">
        <v>59</v>
      </c>
      <c r="G24" s="26" t="s">
        <v>55</v>
      </c>
      <c r="H24" s="27" t="s">
        <v>59</v>
      </c>
    </row>
    <row r="25" spans="4:14" x14ac:dyDescent="0.2">
      <c r="D25" s="28" t="s">
        <v>4</v>
      </c>
      <c r="E25" s="29">
        <v>-0.25425979456620718</v>
      </c>
      <c r="F25" s="30">
        <v>-0.25425979456620718</v>
      </c>
      <c r="G25" s="29">
        <v>6.9880956245602491E-2</v>
      </c>
      <c r="H25" s="30">
        <v>5.2387709789818845E-3</v>
      </c>
    </row>
    <row r="26" spans="4:14" x14ac:dyDescent="0.2">
      <c r="D26" s="28" t="s">
        <v>5</v>
      </c>
      <c r="E26" s="29">
        <v>-0.30186922371184305</v>
      </c>
      <c r="F26" s="30">
        <v>-0.30186969061216418</v>
      </c>
      <c r="G26" s="29">
        <v>0.10106671511489976</v>
      </c>
      <c r="H26" s="30">
        <v>1.9683191459436897E-2</v>
      </c>
    </row>
    <row r="27" spans="4:14" x14ac:dyDescent="0.2">
      <c r="D27" s="28" t="s">
        <v>6</v>
      </c>
      <c r="E27" s="29">
        <v>-0.26904344269869712</v>
      </c>
      <c r="F27" s="30">
        <v>-0.26904540831379964</v>
      </c>
      <c r="G27" s="29">
        <v>0.14097889686562248</v>
      </c>
      <c r="H27" s="30">
        <v>4.3085548070481858E-2</v>
      </c>
    </row>
    <row r="28" spans="4:14" x14ac:dyDescent="0.2">
      <c r="D28" s="28" t="s">
        <v>7</v>
      </c>
      <c r="E28" s="29">
        <v>-7.2046036642513758E-2</v>
      </c>
      <c r="F28" s="30">
        <v>-7.2047704402508447E-2</v>
      </c>
      <c r="G28" s="29">
        <v>0.17311783826744592</v>
      </c>
      <c r="H28" s="30">
        <v>7.4899937467666364E-2</v>
      </c>
    </row>
    <row r="29" spans="4:14" x14ac:dyDescent="0.2">
      <c r="D29" s="28" t="s">
        <v>8</v>
      </c>
      <c r="E29" s="29">
        <v>2.7963001399423152E-2</v>
      </c>
      <c r="F29" s="30">
        <v>2.7964857592688967E-2</v>
      </c>
      <c r="G29" s="29">
        <v>0.20822228932742909</v>
      </c>
      <c r="H29" s="30">
        <v>0.11281258763020789</v>
      </c>
    </row>
    <row r="30" spans="4:14" x14ac:dyDescent="0.2">
      <c r="D30" s="28" t="s">
        <v>9</v>
      </c>
      <c r="E30" s="29">
        <v>7.5550698193456181E-2</v>
      </c>
      <c r="F30" s="30">
        <v>7.556349685061986E-2</v>
      </c>
      <c r="G30" s="29">
        <v>0.23462748025839103</v>
      </c>
      <c r="H30" s="30">
        <v>0.15043915310106618</v>
      </c>
    </row>
    <row r="31" spans="4:14" x14ac:dyDescent="0.2">
      <c r="D31" s="28" t="s">
        <v>10</v>
      </c>
      <c r="E31" s="29">
        <v>0.26149920114500264</v>
      </c>
      <c r="F31" s="30">
        <v>0.26161146139167685</v>
      </c>
      <c r="G31" s="29">
        <v>0.25935018590932046</v>
      </c>
      <c r="H31" s="30">
        <v>0.20487080521719533</v>
      </c>
    </row>
    <row r="32" spans="4:14" x14ac:dyDescent="0.2">
      <c r="D32" s="28" t="s">
        <v>11</v>
      </c>
      <c r="E32" s="29">
        <v>7.9238170799743199E-2</v>
      </c>
      <c r="F32" s="30">
        <v>7.9320945483976127E-2</v>
      </c>
      <c r="G32" s="29">
        <v>0.25797997214317664</v>
      </c>
      <c r="H32" s="30">
        <v>0.25813675179017481</v>
      </c>
    </row>
    <row r="33" spans="4:8" x14ac:dyDescent="0.2">
      <c r="D33" s="28" t="s">
        <v>12</v>
      </c>
      <c r="E33" s="29">
        <v>0.4264938242309072</v>
      </c>
      <c r="F33" s="30">
        <v>0.42739992528832899</v>
      </c>
      <c r="G33" s="29">
        <v>0.21252840559232558</v>
      </c>
      <c r="H33" s="30">
        <v>0.28490595490458609</v>
      </c>
    </row>
    <row r="34" spans="4:8" x14ac:dyDescent="0.2">
      <c r="D34" s="28" t="s">
        <v>13</v>
      </c>
      <c r="E34" s="29">
        <v>5.9766521164688065E-2</v>
      </c>
      <c r="F34" s="30">
        <v>6.0016534722311429E-2</v>
      </c>
      <c r="G34" s="29">
        <v>0.15817568721727698</v>
      </c>
      <c r="H34" s="30">
        <v>0.28794729127003271</v>
      </c>
    </row>
    <row r="35" spans="4:8" x14ac:dyDescent="0.2">
      <c r="D35" s="28" t="s">
        <v>14</v>
      </c>
      <c r="E35" s="29">
        <v>5.3696394277445186E-2</v>
      </c>
      <c r="F35" s="30">
        <v>5.4100687002598701E-2</v>
      </c>
      <c r="G35" s="29">
        <v>9.7871022609917729E-2</v>
      </c>
      <c r="H35" s="30">
        <v>0.24553686953430229</v>
      </c>
    </row>
    <row r="36" spans="4:8" x14ac:dyDescent="0.2">
      <c r="D36" s="28" t="s">
        <v>15</v>
      </c>
      <c r="E36" s="29">
        <v>7.6559599061602507E-2</v>
      </c>
      <c r="F36" s="30">
        <v>7.8102468653264812E-2</v>
      </c>
      <c r="G36" s="29">
        <v>5.6576227063461694E-2</v>
      </c>
      <c r="H36" s="30">
        <v>0.27950994875295759</v>
      </c>
    </row>
    <row r="37" spans="4:8" ht="15" x14ac:dyDescent="0.25">
      <c r="D37" s="31" t="s">
        <v>54</v>
      </c>
      <c r="E37" s="32">
        <f>+SUM(E25:E36)</f>
        <v>0.16354891265300692</v>
      </c>
      <c r="F37" s="33">
        <f>+SUM(F25:F36)</f>
        <v>0.16685777909078642</v>
      </c>
      <c r="G37" s="32">
        <f>+SUM(G25:G36)</f>
        <v>1.9703756766148699</v>
      </c>
      <c r="H37" s="33">
        <f>+SUM(H25:H36)</f>
        <v>1.9670668101770898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LT</vt:lpstr>
      <vt:lpstr>ASB-decomposition</vt:lpstr>
      <vt:lpstr>NL-decomposition</vt:lpstr>
      <vt:lpstr>Comparison</vt:lpstr>
    </vt:vector>
  </TitlesOfParts>
  <Company>MPI for Demographic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mpidr</dc:creator>
  <cp:lastModifiedBy>Shkolnikov, Vladimir</cp:lastModifiedBy>
  <dcterms:created xsi:type="dcterms:W3CDTF">2017-06-28T10:11:58Z</dcterms:created>
  <dcterms:modified xsi:type="dcterms:W3CDTF">2017-08-21T12:47:07Z</dcterms:modified>
</cp:coreProperties>
</file>